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Գործուղում-2025- 2-րդ եռամսյակ\"/>
    </mc:Choice>
  </mc:AlternateContent>
  <bookViews>
    <workbookView xWindow="0" yWindow="0" windowWidth="20490" windowHeight="7185" tabRatio="858" firstSheet="1" activeTab="1"/>
  </bookViews>
  <sheets>
    <sheet name="Sheet2" sheetId="10" state="hidden" r:id="rId1"/>
    <sheet name="Pivot Table" sheetId="6" r:id="rId2"/>
    <sheet name="Վարչապետի որոշում N 326-Ն" sheetId="2" r:id="rId3"/>
    <sheet name="Վարչապետի որոշում N 326-Ն-" sheetId="3" r:id="rId4"/>
    <sheet name="Վարչ. որոշում N 326-Ն-Ամփոփ" sheetId="4" r:id="rId5"/>
  </sheets>
  <definedNames>
    <definedName name="_xlnm._FilterDatabase" localSheetId="0" hidden="1">Sheet2!$A$9:$V$393</definedName>
    <definedName name="_xlnm._FilterDatabase" localSheetId="2" hidden="1">'Վարչապետի որոշում N 326-Ն'!$A$9:$R$430</definedName>
    <definedName name="_xlnm.Print_Area" localSheetId="1">'Pivot Table'!$A$1:$M$146</definedName>
    <definedName name="_xlnm.Print_Area" localSheetId="3">'Վարչապետի որոշում N 326-Ն-'!$A$1:$G$78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0" i="3" l="1"/>
  <c r="L6" i="4"/>
  <c r="O5" i="4"/>
  <c r="L5" i="4"/>
  <c r="C8" i="4" l="1"/>
  <c r="D8" i="4"/>
  <c r="E8" i="4"/>
  <c r="F8" i="4"/>
  <c r="G8" i="4"/>
  <c r="H8" i="4"/>
  <c r="I8" i="4"/>
  <c r="J8" i="4"/>
  <c r="K8" i="4"/>
  <c r="L8" i="4"/>
  <c r="M8" i="4"/>
  <c r="N8" i="4"/>
  <c r="O8" i="4"/>
  <c r="P7" i="4"/>
  <c r="P6" i="4"/>
  <c r="P5" i="4"/>
  <c r="P8" i="4" s="1"/>
  <c r="L7" i="4"/>
  <c r="E74" i="3"/>
  <c r="D70" i="3"/>
  <c r="E53" i="3"/>
  <c r="E49" i="3"/>
  <c r="D49" i="3"/>
  <c r="E31" i="3"/>
  <c r="E27" i="3"/>
  <c r="D27" i="3"/>
  <c r="J11" i="10" l="1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10" i="10"/>
  <c r="K415" i="2" l="1"/>
  <c r="L415" i="2"/>
  <c r="N415" i="2"/>
  <c r="P415" i="2"/>
  <c r="Q415" i="2"/>
  <c r="K424" i="2"/>
  <c r="L424" i="2"/>
  <c r="N424" i="2"/>
  <c r="P424" i="2"/>
  <c r="K329" i="2"/>
  <c r="L329" i="2"/>
  <c r="N329" i="2"/>
  <c r="P329" i="2"/>
  <c r="Q329" i="2"/>
  <c r="K331" i="2"/>
  <c r="L331" i="2"/>
  <c r="N331" i="2"/>
  <c r="P331" i="2"/>
  <c r="Q331" i="2"/>
  <c r="L417" i="2"/>
  <c r="N417" i="2"/>
  <c r="P417" i="2"/>
  <c r="Q417" i="2"/>
  <c r="K395" i="2"/>
  <c r="L395" i="2"/>
  <c r="P395" i="2"/>
  <c r="K350" i="2"/>
  <c r="L350" i="2"/>
  <c r="Q350" i="2"/>
  <c r="K333" i="2"/>
  <c r="L333" i="2"/>
  <c r="Q333" i="2"/>
  <c r="K295" i="2"/>
  <c r="L295" i="2"/>
  <c r="N295" i="2"/>
  <c r="P295" i="2"/>
  <c r="K261" i="2"/>
  <c r="L261" i="2"/>
  <c r="P261" i="2"/>
  <c r="K258" i="2"/>
  <c r="L258" i="2"/>
  <c r="N258" i="2"/>
  <c r="P258" i="2"/>
  <c r="Q258" i="2"/>
  <c r="K247" i="2"/>
  <c r="L247" i="2"/>
  <c r="N247" i="2"/>
  <c r="P247" i="2"/>
  <c r="Q247" i="2"/>
  <c r="K218" i="2"/>
  <c r="L218" i="2"/>
  <c r="N218" i="2"/>
  <c r="P218" i="2"/>
  <c r="Q218" i="2"/>
  <c r="K190" i="2"/>
  <c r="L190" i="2"/>
  <c r="N190" i="2"/>
  <c r="P190" i="2"/>
  <c r="Q190" i="2"/>
  <c r="K180" i="2"/>
  <c r="L180" i="2"/>
  <c r="N180" i="2"/>
  <c r="P180" i="2"/>
  <c r="Q180" i="2"/>
  <c r="K150" i="2"/>
  <c r="L150" i="2"/>
  <c r="P150" i="2"/>
  <c r="K142" i="2"/>
  <c r="L142" i="2"/>
  <c r="P142" i="2"/>
  <c r="Q142" i="2"/>
  <c r="K137" i="2"/>
  <c r="L137" i="2"/>
  <c r="N137" i="2"/>
  <c r="P137" i="2"/>
  <c r="Q137" i="2"/>
  <c r="K129" i="2"/>
  <c r="L129" i="2"/>
  <c r="P129" i="2"/>
  <c r="Q129" i="2"/>
  <c r="K89" i="2"/>
  <c r="L89" i="2"/>
  <c r="N89" i="2"/>
  <c r="P89" i="2"/>
  <c r="Q89" i="2"/>
  <c r="K75" i="2"/>
  <c r="L75" i="2"/>
  <c r="N75" i="2"/>
  <c r="P75" i="2"/>
  <c r="Q75" i="2"/>
  <c r="K66" i="2"/>
  <c r="L66" i="2"/>
  <c r="N66" i="2"/>
  <c r="P66" i="2"/>
  <c r="Q66" i="2"/>
  <c r="K42" i="2"/>
  <c r="L42" i="2"/>
  <c r="P42" i="2"/>
  <c r="Q42" i="2"/>
  <c r="K34" i="2"/>
  <c r="L34" i="2"/>
  <c r="N34" i="2"/>
  <c r="P34" i="2"/>
  <c r="K18" i="2"/>
  <c r="L18" i="2"/>
  <c r="N18" i="2"/>
  <c r="P18" i="2"/>
  <c r="Q18" i="2"/>
  <c r="K16" i="2"/>
  <c r="L16" i="2"/>
  <c r="N16" i="2"/>
  <c r="P16" i="2"/>
  <c r="Q16" i="2"/>
  <c r="K11" i="2"/>
  <c r="L11" i="2"/>
  <c r="N11" i="2"/>
  <c r="P11" i="2"/>
  <c r="Q11" i="2"/>
  <c r="L322" i="2" l="1"/>
  <c r="N322" i="2"/>
  <c r="P322" i="2"/>
  <c r="K312" i="2"/>
  <c r="L312" i="2"/>
  <c r="P312" i="2"/>
  <c r="K211" i="2"/>
  <c r="K194" i="2" s="1"/>
  <c r="L211" i="2"/>
  <c r="L194" i="2" s="1"/>
  <c r="N211" i="2"/>
  <c r="P211" i="2"/>
  <c r="P194" i="2" s="1"/>
  <c r="P92" i="2" l="1"/>
  <c r="Q92" i="2"/>
  <c r="K92" i="2"/>
  <c r="L92" i="2"/>
  <c r="P82" i="2"/>
  <c r="K82" i="2"/>
  <c r="L82" i="2"/>
  <c r="N82" i="2"/>
  <c r="Q82" i="2"/>
  <c r="K426" i="2" l="1"/>
  <c r="L426" i="2"/>
  <c r="M426" i="2"/>
  <c r="N426" i="2"/>
  <c r="P426" i="2"/>
  <c r="Q426" i="2"/>
  <c r="J416" i="2" l="1"/>
  <c r="M416" i="2"/>
  <c r="M415" i="2" s="1"/>
  <c r="O416" i="2"/>
  <c r="O415" i="2" s="1"/>
  <c r="R416" i="2" l="1"/>
  <c r="R415" i="2" s="1"/>
  <c r="J415" i="2"/>
  <c r="M341" i="2"/>
  <c r="I416" i="2" l="1"/>
  <c r="I415" i="2"/>
  <c r="J289" i="2" l="1"/>
  <c r="R289" i="2" s="1"/>
  <c r="J288" i="2"/>
  <c r="R288" i="2" s="1"/>
  <c r="Q215" i="2" l="1"/>
  <c r="Q214" i="2"/>
  <c r="O189" i="2" l="1"/>
  <c r="J156" i="2" l="1"/>
  <c r="R156" i="2" s="1"/>
  <c r="M156" i="2"/>
  <c r="O156" i="2"/>
  <c r="J140" i="2" l="1"/>
  <c r="R140" i="2" s="1"/>
  <c r="J116" i="2" l="1"/>
  <c r="R116" i="2" s="1"/>
  <c r="K428" i="2" l="1"/>
  <c r="L428" i="2"/>
  <c r="L430" i="2" s="1"/>
  <c r="N428" i="2"/>
  <c r="P428" i="2"/>
  <c r="Q428" i="2"/>
  <c r="O294" i="2" l="1"/>
  <c r="M294" i="2"/>
  <c r="J294" i="2"/>
  <c r="R294" i="2" s="1"/>
  <c r="J109" i="2"/>
  <c r="R109" i="2" s="1"/>
  <c r="I294" i="2" l="1"/>
  <c r="O97" i="2"/>
  <c r="M97" i="2"/>
  <c r="M91" i="2" l="1"/>
  <c r="M90" i="2"/>
  <c r="M89" i="2" s="1"/>
  <c r="M84" i="2" l="1"/>
  <c r="M85" i="2"/>
  <c r="M86" i="2"/>
  <c r="M87" i="2"/>
  <c r="M88" i="2"/>
  <c r="M83" i="2"/>
  <c r="M82" i="2" l="1"/>
  <c r="O128" i="2"/>
  <c r="O293" i="2" l="1"/>
  <c r="M293" i="2"/>
  <c r="J293" i="2"/>
  <c r="O292" i="2"/>
  <c r="M292" i="2"/>
  <c r="J292" i="2"/>
  <c r="R292" i="2" s="1"/>
  <c r="O291" i="2"/>
  <c r="M291" i="2"/>
  <c r="J291" i="2"/>
  <c r="R291" i="2" s="1"/>
  <c r="M128" i="2"/>
  <c r="J128" i="2"/>
  <c r="R128" i="2" l="1"/>
  <c r="I128" i="2" s="1"/>
  <c r="R293" i="2"/>
  <c r="I293" i="2" s="1"/>
  <c r="I292" i="2"/>
  <c r="I291" i="2"/>
  <c r="O393" i="2"/>
  <c r="M393" i="2"/>
  <c r="J393" i="2"/>
  <c r="R393" i="2" s="1"/>
  <c r="O394" i="2"/>
  <c r="M394" i="2"/>
  <c r="J394" i="2"/>
  <c r="O257" i="2"/>
  <c r="M257" i="2"/>
  <c r="J257" i="2"/>
  <c r="R257" i="2" s="1"/>
  <c r="O246" i="2"/>
  <c r="M246" i="2"/>
  <c r="J246" i="2"/>
  <c r="R246" i="2" s="1"/>
  <c r="M125" i="2"/>
  <c r="J125" i="2"/>
  <c r="R125" i="2" l="1"/>
  <c r="I125" i="2" s="1"/>
  <c r="R394" i="2"/>
  <c r="I394" i="2" s="1"/>
  <c r="I393" i="2"/>
  <c r="I257" i="2"/>
  <c r="I246" i="2"/>
  <c r="O392" i="2"/>
  <c r="M392" i="2"/>
  <c r="J392" i="2"/>
  <c r="R392" i="2" s="1"/>
  <c r="O64" i="2"/>
  <c r="M64" i="2"/>
  <c r="J64" i="2"/>
  <c r="R64" i="2" s="1"/>
  <c r="O65" i="2"/>
  <c r="M65" i="2"/>
  <c r="J65" i="2"/>
  <c r="O63" i="2"/>
  <c r="M63" i="2"/>
  <c r="J63" i="2"/>
  <c r="R63" i="2" s="1"/>
  <c r="R65" i="2" l="1"/>
  <c r="I65" i="2" s="1"/>
  <c r="I64" i="2"/>
  <c r="I63" i="2"/>
  <c r="I392" i="2"/>
  <c r="O124" i="2"/>
  <c r="M124" i="2"/>
  <c r="J124" i="2"/>
  <c r="R124" i="2" s="1"/>
  <c r="O123" i="2"/>
  <c r="M123" i="2"/>
  <c r="J123" i="2"/>
  <c r="R123" i="2" s="1"/>
  <c r="O122" i="2"/>
  <c r="M122" i="2"/>
  <c r="J122" i="2"/>
  <c r="J126" i="2"/>
  <c r="M126" i="2"/>
  <c r="O81" i="2"/>
  <c r="M81" i="2"/>
  <c r="J81" i="2"/>
  <c r="R81" i="2" s="1"/>
  <c r="O80" i="2"/>
  <c r="M80" i="2"/>
  <c r="J80" i="2"/>
  <c r="M79" i="2"/>
  <c r="M78" i="2"/>
  <c r="M77" i="2"/>
  <c r="R126" i="2" l="1"/>
  <c r="I126" i="2" s="1"/>
  <c r="R80" i="2"/>
  <c r="I80" i="2" s="1"/>
  <c r="R122" i="2"/>
  <c r="I122" i="2" s="1"/>
  <c r="M75" i="2"/>
  <c r="I81" i="2"/>
  <c r="I123" i="2"/>
  <c r="I124" i="2"/>
  <c r="J67" i="2"/>
  <c r="R67" i="2" l="1"/>
  <c r="J49" i="2"/>
  <c r="R49" i="2" s="1"/>
  <c r="J36" i="2" l="1"/>
  <c r="R36" i="2" s="1"/>
  <c r="J35" i="2"/>
  <c r="J32" i="2"/>
  <c r="R32" i="2" s="1"/>
  <c r="M189" i="2"/>
  <c r="J189" i="2"/>
  <c r="K327" i="2"/>
  <c r="K322" i="2" s="1"/>
  <c r="O349" i="2"/>
  <c r="M349" i="2"/>
  <c r="J349" i="2"/>
  <c r="R349" i="2" s="1"/>
  <c r="N209" i="2"/>
  <c r="R35" i="2" l="1"/>
  <c r="R189" i="2"/>
  <c r="I189" i="2" s="1"/>
  <c r="I349" i="2"/>
  <c r="O31" i="2"/>
  <c r="M31" i="2"/>
  <c r="J31" i="2"/>
  <c r="R31" i="2" s="1"/>
  <c r="O30" i="2"/>
  <c r="M30" i="2"/>
  <c r="J30" i="2"/>
  <c r="R30" i="2" s="1"/>
  <c r="O29" i="2"/>
  <c r="M29" i="2"/>
  <c r="J29" i="2"/>
  <c r="R29" i="2" s="1"/>
  <c r="O28" i="2"/>
  <c r="M28" i="2"/>
  <c r="J28" i="2"/>
  <c r="R28" i="2" s="1"/>
  <c r="O27" i="2"/>
  <c r="M27" i="2"/>
  <c r="J27" i="2"/>
  <c r="R27" i="2" s="1"/>
  <c r="O26" i="2"/>
  <c r="M26" i="2"/>
  <c r="J26" i="2"/>
  <c r="R26" i="2" s="1"/>
  <c r="O25" i="2"/>
  <c r="M25" i="2"/>
  <c r="J25" i="2"/>
  <c r="R25" i="2" s="1"/>
  <c r="O24" i="2"/>
  <c r="M24" i="2"/>
  <c r="J24" i="2"/>
  <c r="R24" i="2" s="1"/>
  <c r="O23" i="2"/>
  <c r="M23" i="2"/>
  <c r="J23" i="2"/>
  <c r="R23" i="2" s="1"/>
  <c r="O22" i="2"/>
  <c r="M22" i="2"/>
  <c r="J22" i="2"/>
  <c r="R22" i="2" s="1"/>
  <c r="J20" i="2"/>
  <c r="R20" i="2" s="1"/>
  <c r="I20" i="2" s="1"/>
  <c r="J19" i="2"/>
  <c r="R19" i="2" s="1"/>
  <c r="I28" i="2" l="1"/>
  <c r="I24" i="2"/>
  <c r="I23" i="2"/>
  <c r="I27" i="2"/>
  <c r="I31" i="2"/>
  <c r="I22" i="2"/>
  <c r="I26" i="2"/>
  <c r="I30" i="2"/>
  <c r="I25" i="2"/>
  <c r="I29" i="2"/>
  <c r="J17" i="2"/>
  <c r="R17" i="2" s="1"/>
  <c r="R16" i="2" s="1"/>
  <c r="M14" i="2"/>
  <c r="J14" i="2"/>
  <c r="R14" i="2" s="1"/>
  <c r="J16" i="2" l="1"/>
  <c r="I19" i="2"/>
  <c r="O245" i="2"/>
  <c r="M245" i="2"/>
  <c r="J245" i="2"/>
  <c r="O244" i="2"/>
  <c r="M244" i="2"/>
  <c r="J244" i="2"/>
  <c r="R244" i="2" s="1"/>
  <c r="R245" i="2" l="1"/>
  <c r="I245" i="2" s="1"/>
  <c r="I244" i="2"/>
  <c r="O348" i="2"/>
  <c r="M348" i="2"/>
  <c r="J348" i="2"/>
  <c r="O347" i="2"/>
  <c r="M347" i="2"/>
  <c r="J347" i="2"/>
  <c r="R347" i="2" s="1"/>
  <c r="R348" i="2" l="1"/>
  <c r="I348" i="2" s="1"/>
  <c r="I347" i="2"/>
  <c r="J62" i="2"/>
  <c r="O61" i="2"/>
  <c r="M61" i="2"/>
  <c r="J61" i="2"/>
  <c r="R61" i="2" s="1"/>
  <c r="O330" i="2"/>
  <c r="O329" i="2" s="1"/>
  <c r="M330" i="2"/>
  <c r="M329" i="2" s="1"/>
  <c r="J330" i="2"/>
  <c r="M210" i="2"/>
  <c r="J210" i="2"/>
  <c r="Q208" i="2"/>
  <c r="Q207" i="2"/>
  <c r="N208" i="2"/>
  <c r="N207" i="2"/>
  <c r="O217" i="2"/>
  <c r="M217" i="2"/>
  <c r="J217" i="2"/>
  <c r="R217" i="2" s="1"/>
  <c r="O216" i="2"/>
  <c r="M216" i="2"/>
  <c r="J216" i="2"/>
  <c r="R216" i="2" s="1"/>
  <c r="R210" i="2" l="1"/>
  <c r="I210" i="2" s="1"/>
  <c r="R62" i="2"/>
  <c r="I62" i="2" s="1"/>
  <c r="R330" i="2"/>
  <c r="R329" i="2" s="1"/>
  <c r="J329" i="2"/>
  <c r="I216" i="2"/>
  <c r="I217" i="2"/>
  <c r="I61" i="2"/>
  <c r="O391" i="2"/>
  <c r="M391" i="2"/>
  <c r="P391" i="2"/>
  <c r="P350" i="2" s="1"/>
  <c r="N391" i="2"/>
  <c r="J391" i="2"/>
  <c r="R391" i="2" l="1"/>
  <c r="I329" i="2"/>
  <c r="I330" i="2"/>
  <c r="I391" i="2"/>
  <c r="J15" i="2"/>
  <c r="R15" i="2" s="1"/>
  <c r="O74" i="2"/>
  <c r="M74" i="2"/>
  <c r="J74" i="2"/>
  <c r="R74" i="2" s="1"/>
  <c r="O73" i="2"/>
  <c r="M73" i="2"/>
  <c r="J73" i="2"/>
  <c r="R73" i="2" s="1"/>
  <c r="O179" i="2"/>
  <c r="M179" i="2"/>
  <c r="J179" i="2"/>
  <c r="R179" i="2" s="1"/>
  <c r="O121" i="2"/>
  <c r="M121" i="2"/>
  <c r="J121" i="2"/>
  <c r="R121" i="2" s="1"/>
  <c r="O289" i="2"/>
  <c r="M289" i="2"/>
  <c r="O288" i="2"/>
  <c r="O290" i="2"/>
  <c r="O296" i="2"/>
  <c r="O297" i="2"/>
  <c r="O298" i="2"/>
  <c r="O299" i="2"/>
  <c r="O301" i="2"/>
  <c r="O302" i="2"/>
  <c r="O303" i="2"/>
  <c r="O304" i="2"/>
  <c r="O305" i="2"/>
  <c r="O306" i="2"/>
  <c r="O307" i="2"/>
  <c r="O308" i="2"/>
  <c r="O309" i="2"/>
  <c r="O310" i="2"/>
  <c r="O311" i="2"/>
  <c r="O313" i="2"/>
  <c r="O314" i="2"/>
  <c r="O315" i="2"/>
  <c r="O316" i="2"/>
  <c r="O317" i="2"/>
  <c r="O318" i="2"/>
  <c r="O319" i="2"/>
  <c r="O320" i="2"/>
  <c r="O321" i="2"/>
  <c r="O323" i="2"/>
  <c r="O324" i="2"/>
  <c r="O325" i="2"/>
  <c r="O326" i="2"/>
  <c r="O327" i="2"/>
  <c r="O328" i="2"/>
  <c r="O332" i="2"/>
  <c r="O331" i="2" s="1"/>
  <c r="O334" i="2"/>
  <c r="O335" i="2"/>
  <c r="O336" i="2"/>
  <c r="O337" i="2"/>
  <c r="O338" i="2"/>
  <c r="O339" i="2"/>
  <c r="O340" i="2"/>
  <c r="O342" i="2"/>
  <c r="O343" i="2"/>
  <c r="O344" i="2"/>
  <c r="O345" i="2"/>
  <c r="O346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8" i="2"/>
  <c r="O419" i="2"/>
  <c r="O420" i="2"/>
  <c r="O421" i="2"/>
  <c r="O422" i="2"/>
  <c r="O423" i="2"/>
  <c r="O425" i="2"/>
  <c r="O424" i="2" s="1"/>
  <c r="O427" i="2"/>
  <c r="O426" i="2" s="1"/>
  <c r="O429" i="2"/>
  <c r="O428" i="2" s="1"/>
  <c r="M288" i="2"/>
  <c r="I288" i="2"/>
  <c r="O395" i="2" l="1"/>
  <c r="O417" i="2"/>
  <c r="O295" i="2"/>
  <c r="O350" i="2"/>
  <c r="O333" i="2"/>
  <c r="I289" i="2"/>
  <c r="I74" i="2"/>
  <c r="I121" i="2"/>
  <c r="I73" i="2"/>
  <c r="I179" i="2"/>
  <c r="O322" i="2"/>
  <c r="O312" i="2"/>
  <c r="I15" i="2"/>
  <c r="O60" i="2"/>
  <c r="M60" i="2"/>
  <c r="J60" i="2"/>
  <c r="R60" i="2" s="1"/>
  <c r="O287" i="2"/>
  <c r="M287" i="2"/>
  <c r="J287" i="2"/>
  <c r="R287" i="2" s="1"/>
  <c r="O286" i="2"/>
  <c r="M286" i="2"/>
  <c r="J286" i="2"/>
  <c r="R286" i="2" s="1"/>
  <c r="O285" i="2"/>
  <c r="M285" i="2"/>
  <c r="J285" i="2"/>
  <c r="R285" i="2" s="1"/>
  <c r="O284" i="2"/>
  <c r="M284" i="2"/>
  <c r="J284" i="2"/>
  <c r="R284" i="2" s="1"/>
  <c r="O283" i="2"/>
  <c r="M283" i="2"/>
  <c r="J283" i="2"/>
  <c r="R283" i="2" s="1"/>
  <c r="M282" i="2"/>
  <c r="J282" i="2"/>
  <c r="M281" i="2"/>
  <c r="J281" i="2"/>
  <c r="O280" i="2"/>
  <c r="M280" i="2"/>
  <c r="J280" i="2"/>
  <c r="R280" i="2" s="1"/>
  <c r="R281" i="2" l="1"/>
  <c r="I281" i="2" s="1"/>
  <c r="R282" i="2"/>
  <c r="I282" i="2" s="1"/>
  <c r="I283" i="2"/>
  <c r="I287" i="2"/>
  <c r="I280" i="2"/>
  <c r="I286" i="2"/>
  <c r="I285" i="2"/>
  <c r="I284" i="2"/>
  <c r="I60" i="2"/>
  <c r="M328" i="2"/>
  <c r="J328" i="2"/>
  <c r="M327" i="2"/>
  <c r="J327" i="2"/>
  <c r="R327" i="2" l="1"/>
  <c r="I327" i="2" s="1"/>
  <c r="R328" i="2"/>
  <c r="I328" i="2" s="1"/>
  <c r="M390" i="2"/>
  <c r="J390" i="2"/>
  <c r="R390" i="2" l="1"/>
  <c r="I390" i="2" s="1"/>
  <c r="N389" i="2"/>
  <c r="M389" i="2"/>
  <c r="J389" i="2"/>
  <c r="N388" i="2"/>
  <c r="M388" i="2"/>
  <c r="J388" i="2"/>
  <c r="R388" i="2" s="1"/>
  <c r="O193" i="2"/>
  <c r="M193" i="2"/>
  <c r="J193" i="2"/>
  <c r="R193" i="2" s="1"/>
  <c r="O192" i="2"/>
  <c r="M192" i="2"/>
  <c r="J192" i="2"/>
  <c r="R192" i="2" s="1"/>
  <c r="R389" i="2" l="1"/>
  <c r="I389" i="2" s="1"/>
  <c r="I192" i="2"/>
  <c r="I193" i="2"/>
  <c r="I388" i="2"/>
  <c r="J279" i="2"/>
  <c r="R279" i="2" s="1"/>
  <c r="O279" i="2"/>
  <c r="M279" i="2"/>
  <c r="J278" i="2"/>
  <c r="R278" i="2" s="1"/>
  <c r="O278" i="2"/>
  <c r="M278" i="2"/>
  <c r="J277" i="2"/>
  <c r="R277" i="2" s="1"/>
  <c r="O277" i="2"/>
  <c r="M277" i="2"/>
  <c r="O209" i="2"/>
  <c r="M209" i="2"/>
  <c r="J209" i="2"/>
  <c r="R209" i="2" s="1"/>
  <c r="I279" i="2" l="1"/>
  <c r="I209" i="2"/>
  <c r="I278" i="2"/>
  <c r="I277" i="2"/>
  <c r="N387" i="2"/>
  <c r="M387" i="2"/>
  <c r="J387" i="2"/>
  <c r="N386" i="2"/>
  <c r="M386" i="2"/>
  <c r="J386" i="2"/>
  <c r="N385" i="2"/>
  <c r="M385" i="2"/>
  <c r="J385" i="2"/>
  <c r="R387" i="2" l="1"/>
  <c r="I387" i="2" s="1"/>
  <c r="R386" i="2"/>
  <c r="I386" i="2" s="1"/>
  <c r="N350" i="2"/>
  <c r="R385" i="2"/>
  <c r="I385" i="2" s="1"/>
  <c r="J311" i="2"/>
  <c r="J310" i="2"/>
  <c r="M311" i="2"/>
  <c r="M310" i="2"/>
  <c r="O178" i="2"/>
  <c r="M178" i="2"/>
  <c r="J178" i="2"/>
  <c r="R178" i="2" s="1"/>
  <c r="O188" i="2"/>
  <c r="M188" i="2"/>
  <c r="J188" i="2"/>
  <c r="R188" i="2" s="1"/>
  <c r="O187" i="2"/>
  <c r="M187" i="2"/>
  <c r="J187" i="2"/>
  <c r="R187" i="2" s="1"/>
  <c r="O186" i="2"/>
  <c r="M186" i="2"/>
  <c r="J186" i="2"/>
  <c r="R186" i="2" s="1"/>
  <c r="M120" i="2"/>
  <c r="O120" i="2"/>
  <c r="J120" i="2"/>
  <c r="R311" i="2" l="1"/>
  <c r="I311" i="2" s="1"/>
  <c r="R310" i="2"/>
  <c r="I310" i="2" s="1"/>
  <c r="R120" i="2"/>
  <c r="I120" i="2" s="1"/>
  <c r="I187" i="2"/>
  <c r="I186" i="2"/>
  <c r="I178" i="2"/>
  <c r="I188" i="2"/>
  <c r="M321" i="2"/>
  <c r="J321" i="2"/>
  <c r="O191" i="2"/>
  <c r="O190" i="2" s="1"/>
  <c r="M191" i="2"/>
  <c r="M190" i="2" s="1"/>
  <c r="J191" i="2"/>
  <c r="O72" i="2"/>
  <c r="M72" i="2"/>
  <c r="J72" i="2"/>
  <c r="R72" i="2" s="1"/>
  <c r="O243" i="2"/>
  <c r="M243" i="2"/>
  <c r="J243" i="2"/>
  <c r="R243" i="2" s="1"/>
  <c r="O177" i="2"/>
  <c r="M177" i="2"/>
  <c r="J177" i="2"/>
  <c r="R177" i="2" s="1"/>
  <c r="O119" i="2"/>
  <c r="M119" i="2"/>
  <c r="J119" i="2"/>
  <c r="R119" i="2" s="1"/>
  <c r="M332" i="2"/>
  <c r="M331" i="2" s="1"/>
  <c r="J332" i="2"/>
  <c r="O208" i="2"/>
  <c r="M208" i="2"/>
  <c r="J208" i="2"/>
  <c r="R208" i="2" s="1"/>
  <c r="O207" i="2"/>
  <c r="M207" i="2"/>
  <c r="J207" i="2"/>
  <c r="R207" i="2" s="1"/>
  <c r="R321" i="2" l="1"/>
  <c r="I321" i="2" s="1"/>
  <c r="R191" i="2"/>
  <c r="R190" i="2" s="1"/>
  <c r="J190" i="2"/>
  <c r="J331" i="2"/>
  <c r="R332" i="2"/>
  <c r="R331" i="2" s="1"/>
  <c r="I208" i="2"/>
  <c r="I177" i="2"/>
  <c r="I207" i="2"/>
  <c r="I119" i="2"/>
  <c r="I72" i="2"/>
  <c r="I243" i="2"/>
  <c r="O185" i="2"/>
  <c r="M185" i="2"/>
  <c r="J185" i="2"/>
  <c r="R185" i="2" s="1"/>
  <c r="I185" i="2" l="1"/>
  <c r="I331" i="2"/>
  <c r="I332" i="2"/>
  <c r="I190" i="2"/>
  <c r="I191" i="2"/>
  <c r="O276" i="2"/>
  <c r="M276" i="2"/>
  <c r="J276" i="2"/>
  <c r="R276" i="2" s="1"/>
  <c r="O275" i="2"/>
  <c r="M275" i="2"/>
  <c r="J275" i="2"/>
  <c r="R275" i="2" s="1"/>
  <c r="O274" i="2"/>
  <c r="M274" i="2"/>
  <c r="J274" i="2"/>
  <c r="R274" i="2" s="1"/>
  <c r="Q272" i="2"/>
  <c r="Q261" i="2" s="1"/>
  <c r="O149" i="2"/>
  <c r="M149" i="2"/>
  <c r="J149" i="2"/>
  <c r="R149" i="2" s="1"/>
  <c r="O148" i="2"/>
  <c r="M148" i="2"/>
  <c r="J148" i="2"/>
  <c r="R148" i="2" s="1"/>
  <c r="J141" i="2"/>
  <c r="M309" i="2"/>
  <c r="J309" i="2"/>
  <c r="M308" i="2"/>
  <c r="J308" i="2"/>
  <c r="M307" i="2"/>
  <c r="J307" i="2"/>
  <c r="M306" i="2"/>
  <c r="J306" i="2"/>
  <c r="R309" i="2" l="1"/>
  <c r="I309" i="2" s="1"/>
  <c r="R307" i="2"/>
  <c r="I307" i="2" s="1"/>
  <c r="R306" i="2"/>
  <c r="I306" i="2" s="1"/>
  <c r="R308" i="2"/>
  <c r="I308" i="2" s="1"/>
  <c r="R141" i="2"/>
  <c r="I141" i="2" s="1"/>
  <c r="I276" i="2"/>
  <c r="I148" i="2"/>
  <c r="I275" i="2"/>
  <c r="I149" i="2"/>
  <c r="I274" i="2"/>
  <c r="O71" i="2"/>
  <c r="M71" i="2"/>
  <c r="J71" i="2"/>
  <c r="R71" i="2" s="1"/>
  <c r="I71" i="2" l="1"/>
  <c r="O59" i="2"/>
  <c r="M59" i="2"/>
  <c r="J59" i="2"/>
  <c r="O58" i="2"/>
  <c r="M58" i="2"/>
  <c r="J58" i="2"/>
  <c r="R58" i="2" s="1"/>
  <c r="O57" i="2"/>
  <c r="M57" i="2"/>
  <c r="J57" i="2"/>
  <c r="R57" i="2" s="1"/>
  <c r="O56" i="2"/>
  <c r="M56" i="2"/>
  <c r="J56" i="2"/>
  <c r="R56" i="2" s="1"/>
  <c r="N52" i="2"/>
  <c r="N42" i="2" s="1"/>
  <c r="O55" i="2"/>
  <c r="M55" i="2"/>
  <c r="J55" i="2"/>
  <c r="R55" i="2" s="1"/>
  <c r="O54" i="2"/>
  <c r="M54" i="2"/>
  <c r="J54" i="2"/>
  <c r="M414" i="2"/>
  <c r="J414" i="2"/>
  <c r="M413" i="2"/>
  <c r="J413" i="2"/>
  <c r="M412" i="2"/>
  <c r="J412" i="2"/>
  <c r="N407" i="2"/>
  <c r="N406" i="2"/>
  <c r="Q403" i="2"/>
  <c r="Q408" i="2"/>
  <c r="N395" i="2" l="1"/>
  <c r="R413" i="2"/>
  <c r="I413" i="2" s="1"/>
  <c r="R54" i="2"/>
  <c r="I54" i="2" s="1"/>
  <c r="R59" i="2"/>
  <c r="I59" i="2" s="1"/>
  <c r="R414" i="2"/>
  <c r="I414" i="2" s="1"/>
  <c r="R412" i="2"/>
  <c r="I412" i="2" s="1"/>
  <c r="Q395" i="2"/>
  <c r="I55" i="2"/>
  <c r="I56" i="2"/>
  <c r="I58" i="2"/>
  <c r="I57" i="2"/>
  <c r="O206" i="2"/>
  <c r="M206" i="2"/>
  <c r="J206" i="2"/>
  <c r="R206" i="2" s="1"/>
  <c r="O205" i="2"/>
  <c r="M205" i="2"/>
  <c r="J205" i="2"/>
  <c r="R205" i="2" s="1"/>
  <c r="O176" i="2"/>
  <c r="M176" i="2"/>
  <c r="J176" i="2"/>
  <c r="R176" i="2" s="1"/>
  <c r="O136" i="2"/>
  <c r="M136" i="2"/>
  <c r="J136" i="2"/>
  <c r="R136" i="2" s="1"/>
  <c r="O118" i="2"/>
  <c r="M118" i="2"/>
  <c r="J118" i="2"/>
  <c r="R118" i="2" s="1"/>
  <c r="O117" i="2"/>
  <c r="M117" i="2"/>
  <c r="J117" i="2"/>
  <c r="R117" i="2" s="1"/>
  <c r="O116" i="2"/>
  <c r="M116" i="2"/>
  <c r="O115" i="2"/>
  <c r="M115" i="2"/>
  <c r="J115" i="2"/>
  <c r="R115" i="2" s="1"/>
  <c r="I176" i="2" l="1"/>
  <c r="I116" i="2"/>
  <c r="I115" i="2"/>
  <c r="I136" i="2"/>
  <c r="I118" i="2"/>
  <c r="I206" i="2"/>
  <c r="I117" i="2"/>
  <c r="I205" i="2"/>
  <c r="O242" i="2"/>
  <c r="M242" i="2"/>
  <c r="J242" i="2"/>
  <c r="R242" i="2" s="1"/>
  <c r="M384" i="2"/>
  <c r="J384" i="2"/>
  <c r="M383" i="2"/>
  <c r="J383" i="2"/>
  <c r="M382" i="2"/>
  <c r="J382" i="2"/>
  <c r="M381" i="2"/>
  <c r="J381" i="2"/>
  <c r="R381" i="2" s="1"/>
  <c r="R383" i="2" l="1"/>
  <c r="I383" i="2" s="1"/>
  <c r="R382" i="2"/>
  <c r="I382" i="2" s="1"/>
  <c r="R384" i="2"/>
  <c r="I384" i="2" s="1"/>
  <c r="I242" i="2"/>
  <c r="I381" i="2"/>
  <c r="O88" i="2"/>
  <c r="J88" i="2"/>
  <c r="R88" i="2" s="1"/>
  <c r="O87" i="2"/>
  <c r="J87" i="2"/>
  <c r="R87" i="2" s="1"/>
  <c r="I88" i="2" l="1"/>
  <c r="I87" i="2"/>
  <c r="O241" i="2"/>
  <c r="M241" i="2"/>
  <c r="J241" i="2"/>
  <c r="R241" i="2" s="1"/>
  <c r="O175" i="2"/>
  <c r="J175" i="2"/>
  <c r="R175" i="2" s="1"/>
  <c r="O174" i="2"/>
  <c r="J174" i="2"/>
  <c r="R174" i="2" s="1"/>
  <c r="M114" i="2"/>
  <c r="O114" i="2"/>
  <c r="J114" i="2"/>
  <c r="R114" i="2" s="1"/>
  <c r="I174" i="2" l="1"/>
  <c r="I241" i="2"/>
  <c r="I114" i="2"/>
  <c r="I175" i="2"/>
  <c r="O240" i="2"/>
  <c r="M240" i="2"/>
  <c r="J240" i="2"/>
  <c r="R240" i="2" s="1"/>
  <c r="O239" i="2"/>
  <c r="M239" i="2"/>
  <c r="J239" i="2"/>
  <c r="R239" i="2" s="1"/>
  <c r="O238" i="2"/>
  <c r="M238" i="2"/>
  <c r="J238" i="2"/>
  <c r="R238" i="2" s="1"/>
  <c r="O237" i="2"/>
  <c r="M237" i="2"/>
  <c r="J237" i="2"/>
  <c r="R237" i="2" s="1"/>
  <c r="O236" i="2"/>
  <c r="M236" i="2"/>
  <c r="J236" i="2"/>
  <c r="R236" i="2" s="1"/>
  <c r="O235" i="2"/>
  <c r="M235" i="2"/>
  <c r="J235" i="2"/>
  <c r="R235" i="2" s="1"/>
  <c r="O234" i="2"/>
  <c r="M234" i="2"/>
  <c r="J234" i="2"/>
  <c r="R234" i="2" s="1"/>
  <c r="O233" i="2"/>
  <c r="M233" i="2"/>
  <c r="J233" i="2"/>
  <c r="R233" i="2" s="1"/>
  <c r="M411" i="2"/>
  <c r="J411" i="2"/>
  <c r="M320" i="2"/>
  <c r="J320" i="2"/>
  <c r="R411" i="2" l="1"/>
  <c r="I411" i="2" s="1"/>
  <c r="R320" i="2"/>
  <c r="I320" i="2" s="1"/>
  <c r="I236" i="2"/>
  <c r="I240" i="2"/>
  <c r="I233" i="2"/>
  <c r="I237" i="2"/>
  <c r="I235" i="2"/>
  <c r="I239" i="2"/>
  <c r="I234" i="2"/>
  <c r="I238" i="2"/>
  <c r="O173" i="2"/>
  <c r="M173" i="2"/>
  <c r="J173" i="2"/>
  <c r="O172" i="2"/>
  <c r="M172" i="2"/>
  <c r="J172" i="2"/>
  <c r="R172" i="2" s="1"/>
  <c r="O171" i="2"/>
  <c r="M171" i="2"/>
  <c r="J171" i="2"/>
  <c r="R171" i="2" s="1"/>
  <c r="O170" i="2"/>
  <c r="M170" i="2"/>
  <c r="J170" i="2"/>
  <c r="R170" i="2" s="1"/>
  <c r="R173" i="2" l="1"/>
  <c r="I173" i="2" s="1"/>
  <c r="I170" i="2"/>
  <c r="I172" i="2"/>
  <c r="I171" i="2"/>
  <c r="O113" i="2"/>
  <c r="M113" i="2"/>
  <c r="J113" i="2"/>
  <c r="R113" i="2" s="1"/>
  <c r="O112" i="2"/>
  <c r="M112" i="2"/>
  <c r="J112" i="2"/>
  <c r="R112" i="2" s="1"/>
  <c r="O111" i="2"/>
  <c r="M111" i="2"/>
  <c r="J111" i="2"/>
  <c r="R111" i="2" s="1"/>
  <c r="I111" i="2" l="1"/>
  <c r="I112" i="2"/>
  <c r="I113" i="2"/>
  <c r="O273" i="2"/>
  <c r="M273" i="2"/>
  <c r="J273" i="2"/>
  <c r="R273" i="2" s="1"/>
  <c r="M410" i="2"/>
  <c r="J410" i="2"/>
  <c r="M409" i="2"/>
  <c r="J409" i="2"/>
  <c r="J232" i="2"/>
  <c r="J231" i="2"/>
  <c r="J230" i="2"/>
  <c r="R410" i="2" l="1"/>
  <c r="I410" i="2" s="1"/>
  <c r="R409" i="2"/>
  <c r="I409" i="2" s="1"/>
  <c r="R231" i="2"/>
  <c r="I231" i="2" s="1"/>
  <c r="R232" i="2"/>
  <c r="I232" i="2" s="1"/>
  <c r="R230" i="2"/>
  <c r="I230" i="2" s="1"/>
  <c r="I273" i="2"/>
  <c r="M319" i="2"/>
  <c r="J319" i="2"/>
  <c r="R319" i="2" l="1"/>
  <c r="I319" i="2" s="1"/>
  <c r="O229" i="2"/>
  <c r="M229" i="2"/>
  <c r="J229" i="2"/>
  <c r="R229" i="2" s="1"/>
  <c r="O228" i="2"/>
  <c r="M228" i="2"/>
  <c r="J228" i="2"/>
  <c r="R228" i="2" s="1"/>
  <c r="I229" i="2" l="1"/>
  <c r="I228" i="2"/>
  <c r="O169" i="2"/>
  <c r="M169" i="2"/>
  <c r="J169" i="2"/>
  <c r="R169" i="2" s="1"/>
  <c r="I169" i="2" l="1"/>
  <c r="M380" i="2"/>
  <c r="J380" i="2"/>
  <c r="M379" i="2"/>
  <c r="J379" i="2"/>
  <c r="M378" i="2"/>
  <c r="J378" i="2"/>
  <c r="M377" i="2"/>
  <c r="J377" i="2"/>
  <c r="M376" i="2"/>
  <c r="J376" i="2"/>
  <c r="M375" i="2"/>
  <c r="J375" i="2"/>
  <c r="M374" i="2"/>
  <c r="J374" i="2"/>
  <c r="M373" i="2"/>
  <c r="J373" i="2"/>
  <c r="M372" i="2"/>
  <c r="J372" i="2"/>
  <c r="R374" i="2" l="1"/>
  <c r="I374" i="2" s="1"/>
  <c r="R378" i="2"/>
  <c r="I378" i="2" s="1"/>
  <c r="R372" i="2"/>
  <c r="I372" i="2" s="1"/>
  <c r="R376" i="2"/>
  <c r="I376" i="2" s="1"/>
  <c r="R380" i="2"/>
  <c r="I380" i="2" s="1"/>
  <c r="R373" i="2"/>
  <c r="I373" i="2" s="1"/>
  <c r="R375" i="2"/>
  <c r="I375" i="2" s="1"/>
  <c r="R377" i="2"/>
  <c r="I377" i="2" s="1"/>
  <c r="R379" i="2"/>
  <c r="I379" i="2" s="1"/>
  <c r="M371" i="2"/>
  <c r="J371" i="2"/>
  <c r="R371" i="2" s="1"/>
  <c r="M370" i="2"/>
  <c r="J370" i="2"/>
  <c r="M369" i="2"/>
  <c r="J369" i="2"/>
  <c r="R369" i="2" s="1"/>
  <c r="O272" i="2"/>
  <c r="M272" i="2"/>
  <c r="J272" i="2"/>
  <c r="R272" i="2" s="1"/>
  <c r="O53" i="2"/>
  <c r="M53" i="2"/>
  <c r="J53" i="2"/>
  <c r="R53" i="2" s="1"/>
  <c r="O33" i="2"/>
  <c r="M33" i="2"/>
  <c r="J33" i="2"/>
  <c r="R33" i="2" s="1"/>
  <c r="Q168" i="2"/>
  <c r="Q150" i="2" s="1"/>
  <c r="O168" i="2"/>
  <c r="M168" i="2"/>
  <c r="J168" i="2"/>
  <c r="R168" i="2" l="1"/>
  <c r="I168" i="2" s="1"/>
  <c r="R370" i="2"/>
  <c r="I370" i="2" s="1"/>
  <c r="I53" i="2"/>
  <c r="I33" i="2"/>
  <c r="I272" i="2"/>
  <c r="I369" i="2"/>
  <c r="I371" i="2"/>
  <c r="M423" i="2"/>
  <c r="K423" i="2"/>
  <c r="M422" i="2"/>
  <c r="K422" i="2"/>
  <c r="J422" i="2" s="1"/>
  <c r="M421" i="2"/>
  <c r="K421" i="2"/>
  <c r="J421" i="2" s="1"/>
  <c r="R422" i="2" l="1"/>
  <c r="I422" i="2" s="1"/>
  <c r="R421" i="2"/>
  <c r="I421" i="2" s="1"/>
  <c r="J423" i="2"/>
  <c r="K420" i="2"/>
  <c r="J420" i="2" s="1"/>
  <c r="K419" i="2"/>
  <c r="J419" i="2" s="1"/>
  <c r="M420" i="2"/>
  <c r="K418" i="2"/>
  <c r="M419" i="2"/>
  <c r="M418" i="2"/>
  <c r="M346" i="2"/>
  <c r="J346" i="2"/>
  <c r="M417" i="2" l="1"/>
  <c r="R419" i="2"/>
  <c r="I419" i="2" s="1"/>
  <c r="R420" i="2"/>
  <c r="I420" i="2" s="1"/>
  <c r="R346" i="2"/>
  <c r="I346" i="2" s="1"/>
  <c r="K417" i="2"/>
  <c r="K430" i="2" s="1"/>
  <c r="R423" i="2"/>
  <c r="I423" i="2" s="1"/>
  <c r="J418" i="2"/>
  <c r="M345" i="2"/>
  <c r="J345" i="2"/>
  <c r="M110" i="2"/>
  <c r="J110" i="2"/>
  <c r="O109" i="2"/>
  <c r="M109" i="2"/>
  <c r="N318" i="2"/>
  <c r="M318" i="2"/>
  <c r="J318" i="2"/>
  <c r="N144" i="2"/>
  <c r="N142" i="2" s="1"/>
  <c r="R318" i="2" l="1"/>
  <c r="I318" i="2" s="1"/>
  <c r="R345" i="2"/>
  <c r="I345" i="2" s="1"/>
  <c r="R110" i="2"/>
  <c r="I110" i="2" s="1"/>
  <c r="J417" i="2"/>
  <c r="R418" i="2"/>
  <c r="R417" i="2" s="1"/>
  <c r="I109" i="2"/>
  <c r="P341" i="2"/>
  <c r="P333" i="2" s="1"/>
  <c r="P430" i="2" s="1"/>
  <c r="N341" i="2"/>
  <c r="N333" i="2" s="1"/>
  <c r="I417" i="2" l="1"/>
  <c r="I418" i="2"/>
  <c r="J368" i="2"/>
  <c r="O108" i="2"/>
  <c r="M108" i="2"/>
  <c r="J108" i="2"/>
  <c r="R108" i="2" s="1"/>
  <c r="O107" i="2"/>
  <c r="M107" i="2"/>
  <c r="J107" i="2"/>
  <c r="R107" i="2" s="1"/>
  <c r="R368" i="2" l="1"/>
  <c r="I368" i="2" s="1"/>
  <c r="I108" i="2"/>
  <c r="I107" i="2"/>
  <c r="M147" i="2"/>
  <c r="O147" i="2"/>
  <c r="J147" i="2"/>
  <c r="R147" i="2" s="1"/>
  <c r="O167" i="2"/>
  <c r="M167" i="2"/>
  <c r="J167" i="2"/>
  <c r="R167" i="2" s="1"/>
  <c r="I167" i="2" l="1"/>
  <c r="I147" i="2"/>
  <c r="O14" i="2"/>
  <c r="I14" i="2" s="1"/>
  <c r="O204" i="2"/>
  <c r="M204" i="2"/>
  <c r="J204" i="2"/>
  <c r="R204" i="2" s="1"/>
  <c r="N271" i="2"/>
  <c r="N270" i="2"/>
  <c r="O166" i="2"/>
  <c r="M166" i="2"/>
  <c r="J166" i="2"/>
  <c r="R166" i="2" s="1"/>
  <c r="O165" i="2"/>
  <c r="M165" i="2"/>
  <c r="J165" i="2"/>
  <c r="R165" i="2" s="1"/>
  <c r="N157" i="2"/>
  <c r="N150" i="2" s="1"/>
  <c r="N261" i="2" l="1"/>
  <c r="I166" i="2"/>
  <c r="I165" i="2"/>
  <c r="I204" i="2"/>
  <c r="M367" i="2"/>
  <c r="J367" i="2"/>
  <c r="M366" i="2"/>
  <c r="J366" i="2"/>
  <c r="M365" i="2"/>
  <c r="J365" i="2"/>
  <c r="M364" i="2"/>
  <c r="J364" i="2"/>
  <c r="R364" i="2" s="1"/>
  <c r="M363" i="2"/>
  <c r="J363" i="2"/>
  <c r="R367" i="2" l="1"/>
  <c r="I367" i="2" s="1"/>
  <c r="R366" i="2"/>
  <c r="I366" i="2" s="1"/>
  <c r="R363" i="2"/>
  <c r="I363" i="2" s="1"/>
  <c r="R365" i="2"/>
  <c r="I365" i="2" s="1"/>
  <c r="I364" i="2"/>
  <c r="Q203" i="2"/>
  <c r="N134" i="2"/>
  <c r="N133" i="2"/>
  <c r="O106" i="2"/>
  <c r="O100" i="2"/>
  <c r="M106" i="2"/>
  <c r="J106" i="2"/>
  <c r="O256" i="2"/>
  <c r="M256" i="2"/>
  <c r="J256" i="2"/>
  <c r="O255" i="2"/>
  <c r="M255" i="2"/>
  <c r="J255" i="2"/>
  <c r="R255" i="2" s="1"/>
  <c r="N129" i="2" l="1"/>
  <c r="N92" i="2" s="1"/>
  <c r="R256" i="2"/>
  <c r="I256" i="2" s="1"/>
  <c r="R106" i="2"/>
  <c r="I106" i="2" s="1"/>
  <c r="I255" i="2"/>
  <c r="M408" i="2"/>
  <c r="J408" i="2"/>
  <c r="O146" i="2"/>
  <c r="M146" i="2"/>
  <c r="J146" i="2"/>
  <c r="R146" i="2" s="1"/>
  <c r="O145" i="2"/>
  <c r="M145" i="2"/>
  <c r="J145" i="2"/>
  <c r="R145" i="2" s="1"/>
  <c r="O52" i="2"/>
  <c r="M52" i="2"/>
  <c r="J52" i="2"/>
  <c r="R408" i="2" l="1"/>
  <c r="I408" i="2" s="1"/>
  <c r="R52" i="2"/>
  <c r="I52" i="2" s="1"/>
  <c r="I146" i="2"/>
  <c r="I145" i="2"/>
  <c r="N317" i="2"/>
  <c r="N312" i="2" s="1"/>
  <c r="O91" i="2" l="1"/>
  <c r="J91" i="2"/>
  <c r="R91" i="2" s="1"/>
  <c r="O90" i="2"/>
  <c r="J90" i="2"/>
  <c r="R90" i="2" s="1"/>
  <c r="O89" i="2" l="1"/>
  <c r="R89" i="2"/>
  <c r="J89" i="2"/>
  <c r="I91" i="2"/>
  <c r="O51" i="2"/>
  <c r="M51" i="2"/>
  <c r="J51" i="2"/>
  <c r="R51" i="2" s="1"/>
  <c r="O227" i="2"/>
  <c r="M227" i="2"/>
  <c r="J227" i="2"/>
  <c r="R227" i="2" s="1"/>
  <c r="O226" i="2"/>
  <c r="M226" i="2"/>
  <c r="J226" i="2"/>
  <c r="R226" i="2" s="1"/>
  <c r="O225" i="2"/>
  <c r="M225" i="2"/>
  <c r="J225" i="2"/>
  <c r="R225" i="2" s="1"/>
  <c r="I226" i="2" l="1"/>
  <c r="I225" i="2"/>
  <c r="I89" i="2"/>
  <c r="I90" i="2"/>
  <c r="I227" i="2"/>
  <c r="I51" i="2"/>
  <c r="Q41" i="2"/>
  <c r="O41" i="2"/>
  <c r="M41" i="2"/>
  <c r="J41" i="2"/>
  <c r="Q40" i="2"/>
  <c r="O40" i="2"/>
  <c r="M40" i="2"/>
  <c r="J40" i="2"/>
  <c r="Q39" i="2"/>
  <c r="O39" i="2"/>
  <c r="M39" i="2"/>
  <c r="J39" i="2"/>
  <c r="Q38" i="2"/>
  <c r="O38" i="2"/>
  <c r="M38" i="2"/>
  <c r="J38" i="2"/>
  <c r="Q37" i="2"/>
  <c r="Q34" i="2" s="1"/>
  <c r="O37" i="2"/>
  <c r="M37" i="2"/>
  <c r="J37" i="2"/>
  <c r="M407" i="2"/>
  <c r="J407" i="2"/>
  <c r="M406" i="2"/>
  <c r="J406" i="2"/>
  <c r="M405" i="2"/>
  <c r="J405" i="2"/>
  <c r="R41" i="2" l="1"/>
  <c r="R407" i="2"/>
  <c r="I407" i="2" s="1"/>
  <c r="R406" i="2"/>
  <c r="I406" i="2" s="1"/>
  <c r="R37" i="2"/>
  <c r="J34" i="2"/>
  <c r="R38" i="2"/>
  <c r="I38" i="2" s="1"/>
  <c r="R39" i="2"/>
  <c r="I39" i="2" s="1"/>
  <c r="R40" i="2"/>
  <c r="I40" i="2" s="1"/>
  <c r="I41" i="2"/>
  <c r="R405" i="2"/>
  <c r="I405" i="2" s="1"/>
  <c r="M404" i="2"/>
  <c r="J404" i="2"/>
  <c r="O70" i="2"/>
  <c r="M70" i="2"/>
  <c r="J70" i="2"/>
  <c r="R70" i="2" s="1"/>
  <c r="M305" i="2"/>
  <c r="J305" i="2"/>
  <c r="O164" i="2"/>
  <c r="M164" i="2"/>
  <c r="J164" i="2"/>
  <c r="R164" i="2" s="1"/>
  <c r="O163" i="2"/>
  <c r="M163" i="2"/>
  <c r="J163" i="2"/>
  <c r="R163" i="2" s="1"/>
  <c r="O162" i="2"/>
  <c r="M162" i="2"/>
  <c r="J162" i="2"/>
  <c r="R162" i="2" s="1"/>
  <c r="O161" i="2"/>
  <c r="M161" i="2"/>
  <c r="J161" i="2"/>
  <c r="O160" i="2"/>
  <c r="M160" i="2"/>
  <c r="J160" i="2"/>
  <c r="R160" i="2" s="1"/>
  <c r="O159" i="2"/>
  <c r="M159" i="2"/>
  <c r="J159" i="2"/>
  <c r="R159" i="2" s="1"/>
  <c r="O158" i="2"/>
  <c r="M158" i="2"/>
  <c r="J158" i="2"/>
  <c r="R158" i="2" s="1"/>
  <c r="R34" i="2" l="1"/>
  <c r="I37" i="2"/>
  <c r="R404" i="2"/>
  <c r="I404" i="2" s="1"/>
  <c r="R161" i="2"/>
  <c r="I161" i="2" s="1"/>
  <c r="R305" i="2"/>
  <c r="I305" i="2" s="1"/>
  <c r="I160" i="2"/>
  <c r="I164" i="2"/>
  <c r="I70" i="2"/>
  <c r="I159" i="2"/>
  <c r="I163" i="2"/>
  <c r="I158" i="2"/>
  <c r="I162" i="2"/>
  <c r="Q326" i="2"/>
  <c r="Q322" i="2" s="1"/>
  <c r="M326" i="2"/>
  <c r="J326" i="2"/>
  <c r="R326" i="2" l="1"/>
  <c r="I326" i="2" s="1"/>
  <c r="O86" i="2"/>
  <c r="J86" i="2"/>
  <c r="O85" i="2"/>
  <c r="J85" i="2"/>
  <c r="R85" i="2" s="1"/>
  <c r="O84" i="2"/>
  <c r="J84" i="2"/>
  <c r="R84" i="2" s="1"/>
  <c r="O83" i="2"/>
  <c r="J83" i="2"/>
  <c r="R83" i="2" s="1"/>
  <c r="R86" i="2" l="1"/>
  <c r="R82" i="2" s="1"/>
  <c r="I84" i="2"/>
  <c r="O82" i="2"/>
  <c r="J82" i="2"/>
  <c r="I83" i="2"/>
  <c r="I85" i="2"/>
  <c r="I86" i="2" l="1"/>
  <c r="I82" i="2"/>
  <c r="O215" i="2"/>
  <c r="M215" i="2"/>
  <c r="J215" i="2"/>
  <c r="R215" i="2" s="1"/>
  <c r="O214" i="2"/>
  <c r="M214" i="2"/>
  <c r="J214" i="2"/>
  <c r="R214" i="2" s="1"/>
  <c r="Q213" i="2"/>
  <c r="Q211" i="2" s="1"/>
  <c r="O213" i="2"/>
  <c r="M213" i="2"/>
  <c r="J213" i="2"/>
  <c r="R213" i="2" s="1"/>
  <c r="O203" i="2"/>
  <c r="M203" i="2"/>
  <c r="J203" i="2"/>
  <c r="R203" i="2" s="1"/>
  <c r="M32" i="2"/>
  <c r="O32" i="2"/>
  <c r="I32" i="2" s="1"/>
  <c r="M344" i="2"/>
  <c r="J344" i="2"/>
  <c r="M343" i="2"/>
  <c r="J343" i="2"/>
  <c r="M342" i="2"/>
  <c r="J342" i="2"/>
  <c r="J341" i="2"/>
  <c r="R341" i="2" s="1"/>
  <c r="O271" i="2"/>
  <c r="M271" i="2"/>
  <c r="J271" i="2"/>
  <c r="R271" i="2" s="1"/>
  <c r="O270" i="2"/>
  <c r="M270" i="2"/>
  <c r="J270" i="2"/>
  <c r="R270" i="2" s="1"/>
  <c r="O269" i="2"/>
  <c r="M269" i="2"/>
  <c r="I140" i="2"/>
  <c r="R342" i="2" l="1"/>
  <c r="I342" i="2" s="1"/>
  <c r="R344" i="2"/>
  <c r="I344" i="2" s="1"/>
  <c r="R343" i="2"/>
  <c r="I343" i="2" s="1"/>
  <c r="I203" i="2"/>
  <c r="I271" i="2"/>
  <c r="I270" i="2"/>
  <c r="J269" i="2"/>
  <c r="I214" i="2"/>
  <c r="I215" i="2"/>
  <c r="I213" i="2"/>
  <c r="I341" i="2"/>
  <c r="O184" i="2"/>
  <c r="M184" i="2"/>
  <c r="J184" i="2"/>
  <c r="M139" i="2"/>
  <c r="J139" i="2"/>
  <c r="O79" i="2"/>
  <c r="J79" i="2"/>
  <c r="R139" i="2" l="1"/>
  <c r="I139" i="2" s="1"/>
  <c r="R269" i="2"/>
  <c r="I269" i="2" s="1"/>
  <c r="R79" i="2"/>
  <c r="I79" i="2" s="1"/>
  <c r="R184" i="2"/>
  <c r="I184" i="2" s="1"/>
  <c r="M362" i="2"/>
  <c r="J362" i="2"/>
  <c r="R362" i="2" l="1"/>
  <c r="I362" i="2" s="1"/>
  <c r="O268" i="2"/>
  <c r="M268" i="2"/>
  <c r="J268" i="2"/>
  <c r="M304" i="2"/>
  <c r="J304" i="2"/>
  <c r="M303" i="2"/>
  <c r="J303" i="2"/>
  <c r="J302" i="2"/>
  <c r="M302" i="2"/>
  <c r="O69" i="2"/>
  <c r="M69" i="2"/>
  <c r="J69" i="2"/>
  <c r="O224" i="2"/>
  <c r="M224" i="2"/>
  <c r="J224" i="2"/>
  <c r="O223" i="2"/>
  <c r="M223" i="2"/>
  <c r="J223" i="2"/>
  <c r="R223" i="2" s="1"/>
  <c r="R304" i="2" l="1"/>
  <c r="I304" i="2" s="1"/>
  <c r="R302" i="2"/>
  <c r="I302" i="2" s="1"/>
  <c r="R69" i="2"/>
  <c r="R224" i="2"/>
  <c r="I224" i="2" s="1"/>
  <c r="R303" i="2"/>
  <c r="I303" i="2" s="1"/>
  <c r="R268" i="2"/>
  <c r="I268" i="2" s="1"/>
  <c r="I223" i="2"/>
  <c r="O157" i="2"/>
  <c r="M157" i="2"/>
  <c r="J157" i="2"/>
  <c r="I156" i="2"/>
  <c r="M429" i="2"/>
  <c r="M428" i="2" s="1"/>
  <c r="J429" i="2"/>
  <c r="O202" i="2"/>
  <c r="M202" i="2"/>
  <c r="J202" i="2"/>
  <c r="R202" i="2" s="1"/>
  <c r="O212" i="2"/>
  <c r="O211" i="2" s="1"/>
  <c r="M212" i="2"/>
  <c r="M211" i="2" s="1"/>
  <c r="J212" i="2"/>
  <c r="M325" i="2"/>
  <c r="J325" i="2"/>
  <c r="M324" i="2"/>
  <c r="J324" i="2"/>
  <c r="M323" i="2"/>
  <c r="J323" i="2"/>
  <c r="R323" i="2" s="1"/>
  <c r="M403" i="2"/>
  <c r="J403" i="2"/>
  <c r="O50" i="2"/>
  <c r="M50" i="2"/>
  <c r="J50" i="2"/>
  <c r="O49" i="2"/>
  <c r="I49" i="2" s="1"/>
  <c r="M49" i="2"/>
  <c r="R50" i="2" l="1"/>
  <c r="I50" i="2" s="1"/>
  <c r="R325" i="2"/>
  <c r="I325" i="2" s="1"/>
  <c r="R157" i="2"/>
  <c r="I157" i="2" s="1"/>
  <c r="R403" i="2"/>
  <c r="I403" i="2" s="1"/>
  <c r="R324" i="2"/>
  <c r="J211" i="2"/>
  <c r="R212" i="2"/>
  <c r="R211" i="2" s="1"/>
  <c r="I69" i="2"/>
  <c r="I202" i="2"/>
  <c r="M322" i="2"/>
  <c r="J322" i="2"/>
  <c r="R429" i="2"/>
  <c r="R428" i="2" s="1"/>
  <c r="J428" i="2"/>
  <c r="M99" i="2"/>
  <c r="J99" i="2"/>
  <c r="M98" i="2"/>
  <c r="J98" i="2"/>
  <c r="R322" i="2" l="1"/>
  <c r="I322" i="2"/>
  <c r="R98" i="2"/>
  <c r="I98" i="2" s="1"/>
  <c r="R99" i="2"/>
  <c r="I99" i="2" s="1"/>
  <c r="I324" i="2"/>
  <c r="I428" i="2"/>
  <c r="I429" i="2"/>
  <c r="I211" i="2"/>
  <c r="I212" i="2"/>
  <c r="I323" i="2"/>
  <c r="J301" i="2"/>
  <c r="Q301" i="2"/>
  <c r="M301" i="2"/>
  <c r="M361" i="2"/>
  <c r="J361" i="2"/>
  <c r="M360" i="2"/>
  <c r="J360" i="2"/>
  <c r="O138" i="2"/>
  <c r="O137" i="2" s="1"/>
  <c r="M138" i="2"/>
  <c r="M137" i="2" s="1"/>
  <c r="J138" i="2"/>
  <c r="R360" i="2" l="1"/>
  <c r="I360" i="2" s="1"/>
  <c r="R138" i="2"/>
  <c r="R137" i="2" s="1"/>
  <c r="J137" i="2"/>
  <c r="R361" i="2"/>
  <c r="I361" i="2" s="1"/>
  <c r="R301" i="2"/>
  <c r="I301" i="2" s="1"/>
  <c r="O21" i="2"/>
  <c r="O18" i="2" s="1"/>
  <c r="M21" i="2"/>
  <c r="M18" i="2" s="1"/>
  <c r="J21" i="2"/>
  <c r="J18" i="2" s="1"/>
  <c r="I137" i="2" l="1"/>
  <c r="I138" i="2"/>
  <c r="R21" i="2"/>
  <c r="R18" i="2" s="1"/>
  <c r="I18" i="2" l="1"/>
  <c r="I21" i="2"/>
  <c r="M317" i="2"/>
  <c r="J317" i="2"/>
  <c r="O68" i="2"/>
  <c r="M68" i="2"/>
  <c r="J68" i="2"/>
  <c r="M105" i="2"/>
  <c r="J105" i="2"/>
  <c r="R105" i="2" s="1"/>
  <c r="R317" i="2" l="1"/>
  <c r="I317" i="2" s="1"/>
  <c r="R68" i="2"/>
  <c r="R66" i="2" s="1"/>
  <c r="J66" i="2"/>
  <c r="I105" i="2"/>
  <c r="O48" i="2"/>
  <c r="M48" i="2"/>
  <c r="J48" i="2"/>
  <c r="R48" i="2" s="1"/>
  <c r="O155" i="2"/>
  <c r="M155" i="2"/>
  <c r="J155" i="2"/>
  <c r="R155" i="2" s="1"/>
  <c r="I48" i="2" l="1"/>
  <c r="I68" i="2"/>
  <c r="I155" i="2"/>
  <c r="J104" i="2"/>
  <c r="M103" i="2"/>
  <c r="J103" i="2"/>
  <c r="M102" i="2"/>
  <c r="J102" i="2"/>
  <c r="R102" i="2" l="1"/>
  <c r="I102" i="2" s="1"/>
  <c r="R103" i="2"/>
  <c r="I103" i="2" s="1"/>
  <c r="R104" i="2"/>
  <c r="I104" i="2" s="1"/>
  <c r="O201" i="2"/>
  <c r="M201" i="2"/>
  <c r="J201" i="2"/>
  <c r="M340" i="2"/>
  <c r="J340" i="2"/>
  <c r="M339" i="2"/>
  <c r="J339" i="2"/>
  <c r="R340" i="2" l="1"/>
  <c r="I340" i="2" s="1"/>
  <c r="R339" i="2"/>
  <c r="I339" i="2" s="1"/>
  <c r="R201" i="2"/>
  <c r="I201" i="2" s="1"/>
  <c r="M402" i="2"/>
  <c r="J402" i="2"/>
  <c r="M401" i="2"/>
  <c r="J401" i="2"/>
  <c r="O267" i="2"/>
  <c r="M267" i="2"/>
  <c r="J267" i="2"/>
  <c r="R402" i="2" l="1"/>
  <c r="I402" i="2" s="1"/>
  <c r="R401" i="2"/>
  <c r="I401" i="2" s="1"/>
  <c r="R267" i="2"/>
  <c r="I267" i="2" s="1"/>
  <c r="O266" i="2"/>
  <c r="M266" i="2"/>
  <c r="J266" i="2"/>
  <c r="R266" i="2" l="1"/>
  <c r="I266" i="2" s="1"/>
  <c r="Q300" i="2"/>
  <c r="J300" i="2"/>
  <c r="R300" i="2" s="1"/>
  <c r="Q299" i="2"/>
  <c r="M299" i="2"/>
  <c r="J299" i="2"/>
  <c r="M298" i="2"/>
  <c r="J298" i="2"/>
  <c r="J101" i="2"/>
  <c r="J134" i="2"/>
  <c r="J135" i="2"/>
  <c r="R135" i="2" s="1"/>
  <c r="M135" i="2"/>
  <c r="O135" i="2"/>
  <c r="M133" i="2"/>
  <c r="J133" i="2"/>
  <c r="O222" i="2"/>
  <c r="M222" i="2"/>
  <c r="J222" i="2"/>
  <c r="R222" i="2" s="1"/>
  <c r="O221" i="2"/>
  <c r="M221" i="2"/>
  <c r="J221" i="2"/>
  <c r="O220" i="2"/>
  <c r="M220" i="2"/>
  <c r="J220" i="2"/>
  <c r="R220" i="2" s="1"/>
  <c r="R299" i="2" l="1"/>
  <c r="I299" i="2" s="1"/>
  <c r="R133" i="2"/>
  <c r="I133" i="2" s="1"/>
  <c r="R134" i="2"/>
  <c r="I134" i="2" s="1"/>
  <c r="R221" i="2"/>
  <c r="R101" i="2"/>
  <c r="I101" i="2" s="1"/>
  <c r="R298" i="2"/>
  <c r="Q295" i="2"/>
  <c r="I222" i="2"/>
  <c r="I220" i="2"/>
  <c r="I135" i="2"/>
  <c r="I300" i="2"/>
  <c r="I298" i="2" l="1"/>
  <c r="I221" i="2"/>
  <c r="O154" i="2"/>
  <c r="M154" i="2"/>
  <c r="J154" i="2"/>
  <c r="R154" i="2" s="1"/>
  <c r="M338" i="2"/>
  <c r="J338" i="2"/>
  <c r="M337" i="2"/>
  <c r="J337" i="2"/>
  <c r="O77" i="2"/>
  <c r="J77" i="2"/>
  <c r="R77" i="2" s="1"/>
  <c r="R337" i="2" l="1"/>
  <c r="I337" i="2" s="1"/>
  <c r="R338" i="2"/>
  <c r="I338" i="2" s="1"/>
  <c r="I154" i="2"/>
  <c r="I77" i="2"/>
  <c r="O265" i="2"/>
  <c r="M265" i="2"/>
  <c r="J265" i="2"/>
  <c r="R265" i="2" s="1"/>
  <c r="O264" i="2"/>
  <c r="M264" i="2"/>
  <c r="J264" i="2"/>
  <c r="R264" i="2" s="1"/>
  <c r="O263" i="2"/>
  <c r="M263" i="2"/>
  <c r="J263" i="2"/>
  <c r="R263" i="2" s="1"/>
  <c r="J290" i="2"/>
  <c r="M290" i="2"/>
  <c r="O262" i="2"/>
  <c r="M262" i="2"/>
  <c r="J262" i="2"/>
  <c r="O261" i="2" l="1"/>
  <c r="M261" i="2"/>
  <c r="J261" i="2"/>
  <c r="R262" i="2"/>
  <c r="R261" i="2" s="1"/>
  <c r="R290" i="2"/>
  <c r="I290" i="2" s="1"/>
  <c r="I265" i="2"/>
  <c r="I264" i="2"/>
  <c r="I263" i="2"/>
  <c r="I261" i="2" l="1"/>
  <c r="I262" i="2"/>
  <c r="O132" i="2"/>
  <c r="M132" i="2"/>
  <c r="J132" i="2"/>
  <c r="R132" i="2" s="1"/>
  <c r="O260" i="2"/>
  <c r="M260" i="2"/>
  <c r="J260" i="2"/>
  <c r="M400" i="2"/>
  <c r="J400" i="2"/>
  <c r="O254" i="2"/>
  <c r="M254" i="2"/>
  <c r="J254" i="2"/>
  <c r="R254" i="2" s="1"/>
  <c r="O253" i="2"/>
  <c r="M253" i="2"/>
  <c r="J253" i="2"/>
  <c r="O252" i="2"/>
  <c r="M252" i="2"/>
  <c r="J252" i="2"/>
  <c r="Q316" i="2"/>
  <c r="M316" i="2"/>
  <c r="J316" i="2"/>
  <c r="Q315" i="2"/>
  <c r="M315" i="2"/>
  <c r="J315" i="2"/>
  <c r="O181" i="2"/>
  <c r="M181" i="2"/>
  <c r="J181" i="2"/>
  <c r="Q425" i="2"/>
  <c r="Q424" i="2" s="1"/>
  <c r="M425" i="2"/>
  <c r="M424" i="2" s="1"/>
  <c r="J425" i="2"/>
  <c r="O251" i="2"/>
  <c r="M251" i="2"/>
  <c r="J251" i="2"/>
  <c r="R251" i="2" s="1"/>
  <c r="O250" i="2"/>
  <c r="M250" i="2"/>
  <c r="J250" i="2"/>
  <c r="R250" i="2" s="1"/>
  <c r="O249" i="2"/>
  <c r="J249" i="2"/>
  <c r="R249" i="2" s="1"/>
  <c r="O248" i="2"/>
  <c r="J248" i="2"/>
  <c r="Q313" i="2"/>
  <c r="M313" i="2"/>
  <c r="J313" i="2"/>
  <c r="R313" i="2" s="1"/>
  <c r="M314" i="2"/>
  <c r="J314" i="2"/>
  <c r="O259" i="2"/>
  <c r="M259" i="2"/>
  <c r="J259" i="2"/>
  <c r="M399" i="2"/>
  <c r="J399" i="2"/>
  <c r="M398" i="2"/>
  <c r="J398" i="2"/>
  <c r="M397" i="2"/>
  <c r="J397" i="2"/>
  <c r="M396" i="2"/>
  <c r="J396" i="2"/>
  <c r="M335" i="2"/>
  <c r="J335" i="2"/>
  <c r="M334" i="2"/>
  <c r="J334" i="2"/>
  <c r="O258" i="2" l="1"/>
  <c r="M258" i="2"/>
  <c r="M395" i="2"/>
  <c r="O247" i="2"/>
  <c r="M247" i="2"/>
  <c r="R181" i="2"/>
  <c r="R253" i="2"/>
  <c r="I253" i="2" s="1"/>
  <c r="R260" i="2"/>
  <c r="R252" i="2"/>
  <c r="I252" i="2" s="1"/>
  <c r="R335" i="2"/>
  <c r="I335" i="2" s="1"/>
  <c r="R314" i="2"/>
  <c r="I314" i="2" s="1"/>
  <c r="R316" i="2"/>
  <c r="R400" i="2"/>
  <c r="R397" i="2"/>
  <c r="I397" i="2" s="1"/>
  <c r="R399" i="2"/>
  <c r="I399" i="2" s="1"/>
  <c r="R425" i="2"/>
  <c r="R424" i="2" s="1"/>
  <c r="J424" i="2"/>
  <c r="R334" i="2"/>
  <c r="R396" i="2"/>
  <c r="J395" i="2"/>
  <c r="R398" i="2"/>
  <c r="I398" i="2" s="1"/>
  <c r="J258" i="2"/>
  <c r="R259" i="2"/>
  <c r="R248" i="2"/>
  <c r="J247" i="2"/>
  <c r="R315" i="2"/>
  <c r="I315" i="2" s="1"/>
  <c r="I254" i="2"/>
  <c r="I132" i="2"/>
  <c r="Q312" i="2"/>
  <c r="J312" i="2"/>
  <c r="M312" i="2"/>
  <c r="I316" i="2"/>
  <c r="I249" i="2"/>
  <c r="I313" i="2"/>
  <c r="I250" i="2"/>
  <c r="I251" i="2"/>
  <c r="R395" i="2" l="1"/>
  <c r="R247" i="2"/>
  <c r="R312" i="2"/>
  <c r="I334" i="2"/>
  <c r="I181" i="2"/>
  <c r="I247" i="2"/>
  <c r="I312" i="2"/>
  <c r="I248" i="2"/>
  <c r="I395" i="2"/>
  <c r="R258" i="2"/>
  <c r="I258" i="2" s="1"/>
  <c r="I400" i="2"/>
  <c r="I260" i="2"/>
  <c r="I424" i="2"/>
  <c r="I425" i="2"/>
  <c r="I259" i="2"/>
  <c r="I396" i="2"/>
  <c r="M359" i="2" l="1"/>
  <c r="J359" i="2"/>
  <c r="M358" i="2"/>
  <c r="J358" i="2"/>
  <c r="M355" i="2"/>
  <c r="J355" i="2"/>
  <c r="M354" i="2"/>
  <c r="J354" i="2"/>
  <c r="M352" i="2"/>
  <c r="J352" i="2"/>
  <c r="M351" i="2"/>
  <c r="J351" i="2"/>
  <c r="M353" i="2"/>
  <c r="J353" i="2"/>
  <c r="M297" i="2"/>
  <c r="J297" i="2"/>
  <c r="M296" i="2"/>
  <c r="J296" i="2"/>
  <c r="Q200" i="2"/>
  <c r="Q194" i="2" s="1"/>
  <c r="Q430" i="2" s="1"/>
  <c r="O200" i="2"/>
  <c r="M200" i="2"/>
  <c r="J200" i="2"/>
  <c r="O199" i="2"/>
  <c r="M199" i="2"/>
  <c r="J199" i="2"/>
  <c r="R199" i="2" s="1"/>
  <c r="N196" i="2"/>
  <c r="O198" i="2"/>
  <c r="M198" i="2"/>
  <c r="J198" i="2"/>
  <c r="R198" i="2" s="1"/>
  <c r="O197" i="2"/>
  <c r="M197" i="2"/>
  <c r="J197" i="2"/>
  <c r="O196" i="2"/>
  <c r="M196" i="2"/>
  <c r="J196" i="2"/>
  <c r="R196" i="2" s="1"/>
  <c r="O195" i="2"/>
  <c r="M195" i="2"/>
  <c r="J195" i="2"/>
  <c r="O153" i="2"/>
  <c r="M153" i="2"/>
  <c r="J153" i="2"/>
  <c r="R153" i="2" s="1"/>
  <c r="O152" i="2"/>
  <c r="M152" i="2"/>
  <c r="J152" i="2"/>
  <c r="M151" i="2"/>
  <c r="J151" i="2"/>
  <c r="R152" i="2" l="1"/>
  <c r="I152" i="2" s="1"/>
  <c r="O194" i="2"/>
  <c r="R197" i="2"/>
  <c r="I197" i="2" s="1"/>
  <c r="R297" i="2"/>
  <c r="I297" i="2" s="1"/>
  <c r="R351" i="2"/>
  <c r="R354" i="2"/>
  <c r="I354" i="2" s="1"/>
  <c r="R358" i="2"/>
  <c r="I358" i="2" s="1"/>
  <c r="R151" i="2"/>
  <c r="R150" i="2" s="1"/>
  <c r="J150" i="2"/>
  <c r="O150" i="2"/>
  <c r="R195" i="2"/>
  <c r="J194" i="2"/>
  <c r="N194" i="2"/>
  <c r="N430" i="2" s="1"/>
  <c r="R200" i="2"/>
  <c r="I200" i="2" s="1"/>
  <c r="R296" i="2"/>
  <c r="R295" i="2" s="1"/>
  <c r="J295" i="2"/>
  <c r="R353" i="2"/>
  <c r="I353" i="2" s="1"/>
  <c r="R352" i="2"/>
  <c r="I352" i="2" s="1"/>
  <c r="R355" i="2"/>
  <c r="I355" i="2" s="1"/>
  <c r="R359" i="2"/>
  <c r="I359" i="2" s="1"/>
  <c r="M150" i="2"/>
  <c r="M194" i="2"/>
  <c r="M295" i="2"/>
  <c r="I153" i="2"/>
  <c r="I198" i="2"/>
  <c r="I199" i="2"/>
  <c r="I196" i="2"/>
  <c r="O144" i="2"/>
  <c r="M144" i="2"/>
  <c r="J144" i="2"/>
  <c r="R144" i="2" s="1"/>
  <c r="O143" i="2"/>
  <c r="M143" i="2"/>
  <c r="J143" i="2"/>
  <c r="R194" i="2" l="1"/>
  <c r="I351" i="2"/>
  <c r="I151" i="2"/>
  <c r="I150" i="2"/>
  <c r="I295" i="2"/>
  <c r="I195" i="2"/>
  <c r="O142" i="2"/>
  <c r="M142" i="2"/>
  <c r="R143" i="2"/>
  <c r="R142" i="2" s="1"/>
  <c r="J142" i="2"/>
  <c r="I296" i="2"/>
  <c r="I144" i="2"/>
  <c r="O131" i="2"/>
  <c r="M131" i="2"/>
  <c r="J131" i="2"/>
  <c r="R131" i="2" s="1"/>
  <c r="O130" i="2"/>
  <c r="M130" i="2"/>
  <c r="J130" i="2"/>
  <c r="O219" i="2"/>
  <c r="O218" i="2" s="1"/>
  <c r="M219" i="2"/>
  <c r="M218" i="2" s="1"/>
  <c r="J219" i="2"/>
  <c r="J427" i="2"/>
  <c r="M100" i="2"/>
  <c r="J100" i="2"/>
  <c r="R100" i="2" s="1"/>
  <c r="J97" i="2"/>
  <c r="O96" i="2"/>
  <c r="M96" i="2"/>
  <c r="J96" i="2"/>
  <c r="R96" i="2" s="1"/>
  <c r="O95" i="2"/>
  <c r="M95" i="2"/>
  <c r="J95" i="2"/>
  <c r="R95" i="2" s="1"/>
  <c r="O93" i="2"/>
  <c r="M93" i="2"/>
  <c r="J93" i="2"/>
  <c r="R93" i="2" s="1"/>
  <c r="O94" i="2"/>
  <c r="M94" i="2"/>
  <c r="J94" i="2"/>
  <c r="R94" i="2" s="1"/>
  <c r="O78" i="2"/>
  <c r="J78" i="2"/>
  <c r="R78" i="2" s="1"/>
  <c r="O76" i="2"/>
  <c r="J76" i="2"/>
  <c r="O46" i="2"/>
  <c r="O45" i="2"/>
  <c r="M45" i="2"/>
  <c r="J45" i="2"/>
  <c r="R45" i="2" s="1"/>
  <c r="J12" i="2"/>
  <c r="O13" i="2"/>
  <c r="M13" i="2"/>
  <c r="J13" i="2"/>
  <c r="R13" i="2" s="1"/>
  <c r="O12" i="2"/>
  <c r="M12" i="2"/>
  <c r="J11" i="2" l="1"/>
  <c r="R12" i="2"/>
  <c r="R11" i="2" s="1"/>
  <c r="M129" i="2"/>
  <c r="O11" i="2"/>
  <c r="O75" i="2"/>
  <c r="R76" i="2"/>
  <c r="R75" i="2" s="1"/>
  <c r="J75" i="2"/>
  <c r="R97" i="2"/>
  <c r="I97" i="2" s="1"/>
  <c r="J426" i="2"/>
  <c r="R427" i="2"/>
  <c r="R426" i="2" s="1"/>
  <c r="J129" i="2"/>
  <c r="R130" i="2"/>
  <c r="R129" i="2" s="1"/>
  <c r="O129" i="2"/>
  <c r="R219" i="2"/>
  <c r="R218" i="2" s="1"/>
  <c r="J218" i="2"/>
  <c r="M11" i="2"/>
  <c r="I95" i="2"/>
  <c r="I78" i="2"/>
  <c r="I13" i="2"/>
  <c r="I96" i="2"/>
  <c r="I142" i="2"/>
  <c r="I143" i="2"/>
  <c r="I93" i="2"/>
  <c r="I100" i="2"/>
  <c r="I94" i="2"/>
  <c r="I131" i="2"/>
  <c r="I45" i="2"/>
  <c r="I427" i="2" l="1"/>
  <c r="I130" i="2"/>
  <c r="I219" i="2"/>
  <c r="I75" i="2"/>
  <c r="I76" i="2"/>
  <c r="I11" i="2"/>
  <c r="I12" i="2"/>
  <c r="I426" i="2"/>
  <c r="I129" i="2"/>
  <c r="I218" i="2"/>
  <c r="O67" i="2" l="1"/>
  <c r="O66" i="2" s="1"/>
  <c r="I66" i="2" l="1"/>
  <c r="I67" i="2"/>
  <c r="O36" i="2"/>
  <c r="I36" i="2" s="1"/>
  <c r="M67" i="2" l="1"/>
  <c r="M66" i="2" s="1"/>
  <c r="J46" i="2" l="1"/>
  <c r="R46" i="2" s="1"/>
  <c r="O35" i="2" l="1"/>
  <c r="O34" i="2" s="1"/>
  <c r="I34" i="2" l="1"/>
  <c r="I35" i="2"/>
  <c r="O17" i="2"/>
  <c r="O16" i="2" s="1"/>
  <c r="M17" i="2"/>
  <c r="M16" i="2" s="1"/>
  <c r="I17" i="2" l="1"/>
  <c r="I16" i="2"/>
  <c r="O127" i="2" l="1"/>
  <c r="O92" i="2" s="1"/>
  <c r="M127" i="2"/>
  <c r="M92" i="2" s="1"/>
  <c r="O47" i="2" l="1"/>
  <c r="M43" i="2" l="1"/>
  <c r="M35" i="2" l="1"/>
  <c r="M47" i="2" l="1"/>
  <c r="M46" i="2"/>
  <c r="M44" i="2"/>
  <c r="M42" i="2" l="1"/>
  <c r="J47" i="2"/>
  <c r="R47" i="2" s="1"/>
  <c r="I46" i="2"/>
  <c r="J44" i="2"/>
  <c r="R44" i="2" s="1"/>
  <c r="J43" i="2"/>
  <c r="R43" i="2" s="1"/>
  <c r="R42" i="2" l="1"/>
  <c r="J42" i="2"/>
  <c r="I47" i="2"/>
  <c r="O43" i="2" l="1"/>
  <c r="I43" i="2" l="1"/>
  <c r="M357" i="2"/>
  <c r="M356" i="2"/>
  <c r="M336" i="2"/>
  <c r="M333" i="2" s="1"/>
  <c r="M350" i="2" l="1"/>
  <c r="I194" i="2"/>
  <c r="O44" i="2"/>
  <c r="O42" i="2" s="1"/>
  <c r="M36" i="2"/>
  <c r="M34" i="2" s="1"/>
  <c r="O182" i="2"/>
  <c r="O183" i="2"/>
  <c r="O180" i="2" l="1"/>
  <c r="O430" i="2" s="1"/>
  <c r="J356" i="2"/>
  <c r="R356" i="2" l="1"/>
  <c r="J357" i="2"/>
  <c r="J336" i="2"/>
  <c r="M183" i="2"/>
  <c r="J183" i="2"/>
  <c r="R183" i="2" s="1"/>
  <c r="M182" i="2"/>
  <c r="J182" i="2"/>
  <c r="J127" i="2"/>
  <c r="I356" i="2" l="1"/>
  <c r="M180" i="2"/>
  <c r="M430" i="2" s="1"/>
  <c r="R357" i="2"/>
  <c r="J350" i="2"/>
  <c r="J92" i="2"/>
  <c r="R127" i="2"/>
  <c r="R92" i="2" s="1"/>
  <c r="R182" i="2"/>
  <c r="R180" i="2" s="1"/>
  <c r="J180" i="2"/>
  <c r="R336" i="2"/>
  <c r="R333" i="2" s="1"/>
  <c r="J333" i="2"/>
  <c r="I42" i="2"/>
  <c r="I44" i="2"/>
  <c r="I183" i="2"/>
  <c r="R430" i="2" l="1"/>
  <c r="I430" i="2" s="1"/>
  <c r="R350" i="2"/>
  <c r="I350" i="2" s="1"/>
  <c r="I182" i="2"/>
  <c r="J430" i="2"/>
  <c r="I357" i="2"/>
  <c r="I92" i="2"/>
  <c r="I127" i="2"/>
  <c r="I333" i="2"/>
  <c r="I336" i="2"/>
  <c r="I180" i="2" l="1"/>
</calcChain>
</file>

<file path=xl/sharedStrings.xml><?xml version="1.0" encoding="utf-8"?>
<sst xmlns="http://schemas.openxmlformats.org/spreadsheetml/2006/main" count="5126" uniqueCount="1161">
  <si>
    <t>Ծախսի տեսակը</t>
  </si>
  <si>
    <t>Միջին ծախսը</t>
  </si>
  <si>
    <t>Ընդամենը ծախսը</t>
  </si>
  <si>
    <t>Ճանապարհածախս</t>
  </si>
  <si>
    <t>Գիշերավարձ</t>
  </si>
  <si>
    <t>Օրապահիկ</t>
  </si>
  <si>
    <t>հակահամաճարակային նմուշառումների վճար</t>
  </si>
  <si>
    <t>մուտքի արտոնագրի վճար</t>
  </si>
  <si>
    <t>4.1.</t>
  </si>
  <si>
    <t>4.2.</t>
  </si>
  <si>
    <t>4.3.</t>
  </si>
  <si>
    <t>ԸՆԴԱՄԵՆԸ</t>
  </si>
  <si>
    <t>x</t>
  </si>
  <si>
    <t>(տողեր 1+2+3+4)</t>
  </si>
  <si>
    <t>(հազ. դրամ)</t>
  </si>
  <si>
    <t>Դիվանագիտական սրահից օգտվելու գումար</t>
  </si>
  <si>
    <t xml:space="preserve">Ներկայացուցչական ծախսեր </t>
  </si>
  <si>
    <t>Այլ ծախսեր</t>
  </si>
  <si>
    <t>հ/հ</t>
  </si>
  <si>
    <t>Հավելված N 3</t>
  </si>
  <si>
    <t xml:space="preserve">ԵՌԱՄՍՅԱԿԱՅԻՆ ԱՄՓՈՓ ՀԱՇՎԵՏՎՈՒԹՅՈՒՆ </t>
  </si>
  <si>
    <t>ՕՏԱՐԵՐԿՐՅԱ ՊԵՏՈՒԹՅՈՒՆՆԵՐ ԳՈՐԾՈՒՂՈՒՄՆԵՐԻ ՈՒ ԴՐԱՆՑ ԾԱԽՍԵՐԻ ՄԱՍԻՆ</t>
  </si>
  <si>
    <t>ՀՀ վարչապետի 2018թ. սեպտեմբերի 19-ի 
N 1230-Ն որոշման</t>
  </si>
  <si>
    <t>ՀՀ վարչապետի  2023 թ մարտի 23-ի  
N 326-Ն որոշման</t>
  </si>
  <si>
    <t>Հավելված N 2</t>
  </si>
  <si>
    <t>«Հավելված N 3</t>
  </si>
  <si>
    <t>7. Բիզնես դասի ավիածառայությունից օգտվողների ընդամենը թիվը _0__</t>
  </si>
  <si>
    <t>7. Բիզնես դասի ավիածառայությունից օգտվողների ընդամենը թիվը _1_</t>
  </si>
  <si>
    <t>Հավելված N 4</t>
  </si>
  <si>
    <t>Մարմնի անվանումը</t>
  </si>
  <si>
    <t>Հաշվետու եռամսյակը</t>
  </si>
  <si>
    <t>Ընդամենը գործուղումների քանակը</t>
  </si>
  <si>
    <t>Ընդամենը գործուղման մեկնողների թիվը</t>
  </si>
  <si>
    <t xml:space="preserve"> Գործուղվող պատվիրակությունների անդամների միջին թիվը</t>
  </si>
  <si>
    <t>Գործուղումների միջին տևողությունը</t>
  </si>
  <si>
    <t>Բիզնես դասի ավիածառայությունից օգտվողների ընդամենը թիվը</t>
  </si>
  <si>
    <t>Էկոնոմ դասի ավիածառայությունից օգտվողների ընդամենը թիվը</t>
  </si>
  <si>
    <t>3.1</t>
  </si>
  <si>
    <t>/հազ. դրամ/</t>
  </si>
  <si>
    <t>5.1</t>
  </si>
  <si>
    <t>8.1</t>
  </si>
  <si>
    <t>10.1</t>
  </si>
  <si>
    <t>12.1</t>
  </si>
  <si>
    <t>12.2</t>
  </si>
  <si>
    <t>13.1</t>
  </si>
  <si>
    <t>14.1</t>
  </si>
  <si>
    <t>14.2</t>
  </si>
  <si>
    <t>14.3</t>
  </si>
  <si>
    <t>15.1</t>
  </si>
  <si>
    <t>16.1</t>
  </si>
  <si>
    <t>16.2</t>
  </si>
  <si>
    <t>16.3</t>
  </si>
  <si>
    <t>18.1</t>
  </si>
  <si>
    <t>19.1</t>
  </si>
  <si>
    <t>20.1</t>
  </si>
  <si>
    <t>21.1</t>
  </si>
  <si>
    <t>23.1</t>
  </si>
  <si>
    <t>24.1</t>
  </si>
  <si>
    <t>25.1</t>
  </si>
  <si>
    <t>23.2</t>
  </si>
  <si>
    <t>18.2</t>
  </si>
  <si>
    <t>այլ ծախսեր</t>
  </si>
  <si>
    <t>Գործուղման վայրը</t>
  </si>
  <si>
    <t>Էկոնոմ դաս</t>
  </si>
  <si>
    <t>Բիզնես դաս</t>
  </si>
  <si>
    <t>2</t>
  </si>
  <si>
    <t>Գործուղման  սկիզբը</t>
  </si>
  <si>
    <t>Գործուղման  ավարտը</t>
  </si>
  <si>
    <t>Ամփոփ հաշվետվություն</t>
  </si>
  <si>
    <t>7.1</t>
  </si>
  <si>
    <t>17.1</t>
  </si>
  <si>
    <t>17.2</t>
  </si>
  <si>
    <t>4</t>
  </si>
  <si>
    <t>9</t>
  </si>
  <si>
    <t>23.3</t>
  </si>
  <si>
    <t>5</t>
  </si>
  <si>
    <t>10</t>
  </si>
  <si>
    <t>12</t>
  </si>
  <si>
    <t>14</t>
  </si>
  <si>
    <t>16</t>
  </si>
  <si>
    <t>18</t>
  </si>
  <si>
    <t>Հաշվետու ժամանակահատվածը</t>
  </si>
  <si>
    <t>Իրավական ակտի ամսաթիվը և համարը</t>
  </si>
  <si>
    <t>Անունը, ազգանունը, զբաղեցրած պաշտոնը</t>
  </si>
  <si>
    <t>Գիշերավարձը 
/օրերի քանակ/</t>
  </si>
  <si>
    <t>Գիշերավարձը</t>
  </si>
  <si>
    <t>Օրապահիկը
 /օրերի քանակ/</t>
  </si>
  <si>
    <t xml:space="preserve">Օրապահիկը
</t>
  </si>
  <si>
    <t>Grand Total</t>
  </si>
  <si>
    <t>Sum of Օրապահիկը
 /օրերի քանակ/</t>
  </si>
  <si>
    <t>Գործուղման միջին ծախսը մեկ օրվա համար ըստ գործուղված անձի՝ գործուղումների քանակի</t>
  </si>
  <si>
    <t>Sum of Էկոնոմ դաս</t>
  </si>
  <si>
    <t>Sum of Բիզնես դաս</t>
  </si>
  <si>
    <t>Sum of Գիշերավարձը</t>
  </si>
  <si>
    <t xml:space="preserve">Sum of Օրապահիկը
</t>
  </si>
  <si>
    <t>Sum of 
Այլ ծախսեր</t>
  </si>
  <si>
    <t>Ընդամենը ծախսեր</t>
  </si>
  <si>
    <t>Sum of 
Ընդամենը ծախսեր</t>
  </si>
  <si>
    <t>Sum of Գիշերավարձը 
/օրերի քանակ/</t>
  </si>
  <si>
    <t>7.2</t>
  </si>
  <si>
    <t>11.1</t>
  </si>
  <si>
    <t>10.2</t>
  </si>
  <si>
    <t>10.3</t>
  </si>
  <si>
    <t>11.2</t>
  </si>
  <si>
    <t>14.4</t>
  </si>
  <si>
    <t>14.5</t>
  </si>
  <si>
    <t>14.6</t>
  </si>
  <si>
    <t>22.2</t>
  </si>
  <si>
    <t>3</t>
  </si>
  <si>
    <t>8</t>
  </si>
  <si>
    <t>11</t>
  </si>
  <si>
    <t>13</t>
  </si>
  <si>
    <t>15</t>
  </si>
  <si>
    <t>17</t>
  </si>
  <si>
    <t>15.2</t>
  </si>
  <si>
    <t>15.3</t>
  </si>
  <si>
    <t>22.1</t>
  </si>
  <si>
    <t>13.2</t>
  </si>
  <si>
    <t>13.3</t>
  </si>
  <si>
    <t>21.2</t>
  </si>
  <si>
    <t>22.3</t>
  </si>
  <si>
    <t>22.4</t>
  </si>
  <si>
    <t>22.5</t>
  </si>
  <si>
    <t>22.6</t>
  </si>
  <si>
    <t>Նիդերլանդների Թագավորություն 
(Ամստերդամ)</t>
  </si>
  <si>
    <t>Լյուքսեմբուրգի Մեծ Դքսություն (Լյուքսեմբուրգ)</t>
  </si>
  <si>
    <t>5.2</t>
  </si>
  <si>
    <t>5.3</t>
  </si>
  <si>
    <r>
      <t xml:space="preserve">Այլ ծախսեր, </t>
    </r>
    <r>
      <rPr>
        <i/>
        <sz val="8"/>
        <rFont val="GHEA Grapalat"/>
        <family val="3"/>
      </rPr>
      <t>այդ թվում՝</t>
    </r>
  </si>
  <si>
    <t>Հակահամաճարակային նմուշառումների վճար</t>
  </si>
  <si>
    <t>Մուտքի արտոնագրի վճար</t>
  </si>
  <si>
    <r>
      <t xml:space="preserve">Այլ ծախսեր՝ 
</t>
    </r>
    <r>
      <rPr>
        <sz val="10"/>
        <rFont val="GHEA Grapalat"/>
        <family val="3"/>
      </rPr>
      <t>այդ թվում՝</t>
    </r>
  </si>
  <si>
    <t>6</t>
  </si>
  <si>
    <t>7</t>
  </si>
  <si>
    <t>3.2</t>
  </si>
  <si>
    <t>12.3</t>
  </si>
  <si>
    <t>12.4</t>
  </si>
  <si>
    <t>12.5</t>
  </si>
  <si>
    <t>12.6</t>
  </si>
  <si>
    <t>12.7</t>
  </si>
  <si>
    <t>21.3</t>
  </si>
  <si>
    <t>21.4</t>
  </si>
  <si>
    <t>22.7</t>
  </si>
  <si>
    <t>23.4</t>
  </si>
  <si>
    <t>17.3</t>
  </si>
  <si>
    <t>17.4</t>
  </si>
  <si>
    <t>17.5</t>
  </si>
  <si>
    <t>17.6</t>
  </si>
  <si>
    <t>17.7</t>
  </si>
  <si>
    <t>17.8</t>
  </si>
  <si>
    <t>21.5</t>
  </si>
  <si>
    <t>Արմեն Սիմոնյան, 
ՀՀ տարածքային կառավարման և ենթակառուցվածքների նախարարի տեղակալ</t>
  </si>
  <si>
    <t xml:space="preserve">Ժենյա Տեր-Վարդանյան, 
ՀՀ տարածքային կառավարման և ենթակառուցվածքների նախարարության ավիացիոն պատահարների և լուրջ միջադեպերի քննության բաժնի պետ   </t>
  </si>
  <si>
    <t>Գևորգ Պապոյան, 
ՀՀ էկոնոմիկայի նախարար</t>
  </si>
  <si>
    <t>Արման Խոջոյան, 
ՀՀ էկոնոմիկայի նախարարի տեղակալ</t>
  </si>
  <si>
    <t>Նարեկ Հովակիմյան, 
ՀՀ էկոնոմիկայի նախարարի տեղակալ</t>
  </si>
  <si>
    <t>Արամ Մեյմարյան, 
ՀՀ շրջակա միջավայրի նախարարի տեղակալ</t>
  </si>
  <si>
    <t>Սվետլանա Սահակյան, 
ՀՀ կրթության, գիտության, մշակույթի և սպորտի նախարարության ժամանակակից արվեստի վարչության պետ</t>
  </si>
  <si>
    <t xml:space="preserve">Դանիել Դանիելյան, 
ՀՀ կրթության, գիտության, մշակույթի և սպորտի նախարարի տեղակալ </t>
  </si>
  <si>
    <t>Տաթևիկ Սուքիասյան, 
ՀՀ կրթության, գիտության, մշակույթի և սպորտի նախարարության գրահրատարակչության բաժնի գլխավոր մասնագետ</t>
  </si>
  <si>
    <t>Տաթևիկ Ստեփանյան, 
ՀՀ աշխատանքի և սոցիալական հարցերի նախարարի տեղակալ</t>
  </si>
  <si>
    <t>Ռուբեն Սիմոնյան, 
ՀՀ բարձր տեխնոլոգիական արդյունաբերության նախարարի տեղակալ</t>
  </si>
  <si>
    <t>Մխիթար Հայրապետյան, 
ՀՀ բարձր տեխնոլոգիական արդյունաբերության նախարար</t>
  </si>
  <si>
    <t>Նինա Փիրումյան, 
ՀՀ մարդու իրավունքների պաշտպանի աշխատակազմի գլխավոր քարտուղար</t>
  </si>
  <si>
    <t>Անահիտ Մանասյան, 
ՀՀ մարդու իրավունքների պաշտպան</t>
  </si>
  <si>
    <t>Ժաննա Հակոբյան, 
ՀՀ մարդու իրավունքների պաշտպանի աշխատակազմի  կոնվենցիոն մանդատների ապահովման վարչության պետ</t>
  </si>
  <si>
    <t xml:space="preserve">Սեդա Շահինյան, 
ՀՀ հանրային ծառայությունները կարգավորող հանձնաժողովի անդամ </t>
  </si>
  <si>
    <t>Լուսինե Ալեքսանյան, 
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</t>
  </si>
  <si>
    <t xml:space="preserve">Կամո Սարգսյան, 
ՀՀ հանրային ծառայությունները կարգավորող հանձնաժողովի անդամ </t>
  </si>
  <si>
    <t>Դավիթ Մուրադյան, 
ՀՀ հանրային ծառայությունները կարգավորող հանձնաժողովի սակագնային քաղաքականության վարչության զարգացման ծրագրերի բաժնի պետ</t>
  </si>
  <si>
    <t xml:space="preserve">Վահագն Հովակիմյան, 
ՀՀ կենտրոնական ընտրական հանձնաժողովի նախագահ </t>
  </si>
  <si>
    <t>Սուրեն Թովմասյան, 
ՀՀ կադաստրի կոմիտեի ղեկավար</t>
  </si>
  <si>
    <t>Ռաֆայել Գևորգյան, 
ՀՀ պետական եկամուտների կոմիտեի նախագահի տեղակալ</t>
  </si>
  <si>
    <t>Նաիրուհի Ավետիսյան, 
ՀՀ պետական եկամուտների կոմիտեի համալիր հարկային ստուգումների վարչության պետի տեղակալ</t>
  </si>
  <si>
    <t>Սոսե Ստեփանյան, 
ՀՀ պետական եկամուտների կոմիտեի միջազգային համագործակցության վարչության պետ</t>
  </si>
  <si>
    <t>Կարեն Թամազյան, 
ՀՀ պետական եկամուտների կոմիտեի նախագահի տեղակալ</t>
  </si>
  <si>
    <t>Օհաննա Գառգալոյան, 
ՀՀ պետական եկամուտների կոմիտեի միջազգային համագործակցության վարչության մաքսային համագործակցության բաժնի պետ</t>
  </si>
  <si>
    <t>Ռուզաննա Կուսիկյան, 
ՀՀ պետական եկամուտների կոմիտեի մաքսային ռիսկերի կառավարման և վիճակագրության վարչության պետի տեղակալ</t>
  </si>
  <si>
    <t xml:space="preserve">Վահե Գրիգորյան, 
ՀՀ միջուկային անվտանգության կարգավորման կոմիտեի նախագահի տեղակալ </t>
  </si>
  <si>
    <t>Ռուսաստանի Դաշնություն 
(Մոսկվա)</t>
  </si>
  <si>
    <t>Ֆրանսիայի Հանրապետություն 
(Ստրասբուրգ)</t>
  </si>
  <si>
    <t>Վրաստան 
(Թբիլիսի)</t>
  </si>
  <si>
    <t>Հայկանուշ Սահակյան, 
ՀՀ էկոնոմիկայի նախարարության զբոսաշրջության կոմիտեի մարքեթինգի և խթանման վարչության առանձին գործառույթներ համակարգող խորհրդական</t>
  </si>
  <si>
    <t>Գերմանիայի Դաշնային Հանրապետություն 
(Բեռլին)</t>
  </si>
  <si>
    <t xml:space="preserve">Գերմանիայի Դաշնային Հանրապետություն 
(Բեռլին)   </t>
  </si>
  <si>
    <t>Իտալիայի Հանրապետություն 
(Վենետիկ)</t>
  </si>
  <si>
    <t>Իտալիայի Հանրապետություն 
(Հռոմ)</t>
  </si>
  <si>
    <t>Ղազախստանի Հանրապետություն 
(Ալմաթի)</t>
  </si>
  <si>
    <t>Մոլդովայի Հանրապետություն 
(Քիշնև)</t>
  </si>
  <si>
    <t>Շվեյցարիայի Համադաշնություն 
(Ժնև)</t>
  </si>
  <si>
    <t>Ֆիլիպինների Հանրապետություն 
(Մանիլա)</t>
  </si>
  <si>
    <t>Ֆրանսիայի Հանրապետություն 
(Փարիզ)</t>
  </si>
  <si>
    <t>5. Գործուղվող պատվիրակությունների անդամների միջին թիվը _7_</t>
  </si>
  <si>
    <t>Գործուղման միջին տևողությունը ըստ գործուղված անձի</t>
  </si>
  <si>
    <t>Average of Գործուղման միջին տևողությունը ըստ գործուղված անձի</t>
  </si>
  <si>
    <t>Գործուղման միջին ծախսը մեկ օրվա համար ըստ գործուղված անձի՝  գործուղումների քանակի</t>
  </si>
  <si>
    <t xml:space="preserve">Գործուղման միջին ծախսը մեկ օրվա համար </t>
  </si>
  <si>
    <r>
      <t>1. Մարմնի անվանումը _</t>
    </r>
    <r>
      <rPr>
        <b/>
        <sz val="11"/>
        <rFont val="GHEA Grapalat"/>
        <family val="3"/>
      </rPr>
      <t>ՀՀ արտաքին գործերի նախարարություն</t>
    </r>
    <r>
      <rPr>
        <sz val="11"/>
        <rFont val="GHEA Grapalat"/>
        <family val="3"/>
      </rPr>
      <t>_</t>
    </r>
  </si>
  <si>
    <r>
      <t>1. Մարմնի անվանումը _</t>
    </r>
    <r>
      <rPr>
        <b/>
        <sz val="11"/>
        <rFont val="GHEA Grapalat"/>
        <family val="3"/>
      </rPr>
      <t>ՀՀ ներքին գործերի նախարարություն</t>
    </r>
    <r>
      <rPr>
        <sz val="11"/>
        <rFont val="GHEA Grapalat"/>
        <family val="3"/>
      </rPr>
      <t>-</t>
    </r>
  </si>
  <si>
    <t>ՀՀ արտաքին գործերի նախարարություն</t>
  </si>
  <si>
    <t>ՀՀ ներքին գործերի նախարարություն</t>
  </si>
  <si>
    <t>ՀՀ ԱԳՆ պետական արարողակարգի ծառայություն</t>
  </si>
  <si>
    <t>/հազ.դրամ/</t>
  </si>
  <si>
    <t>Արմեն Դանիելյան, 
ՀՀ սննդամթերքի անվտանգության տեսչական մարմնի ղեկավար</t>
  </si>
  <si>
    <t xml:space="preserve">Գերմանիայի Դաշնային Հանրապետություն 
(Քյոլն)   </t>
  </si>
  <si>
    <t>Վահե Հովհաննիսյան, 
ՀՀ ֆինանսների նախարար</t>
  </si>
  <si>
    <t>Արմեն Հունանյան, 
ՀՀ հանրային ծառայությունները կարգավորող հանձնաժողովի հեռահաղորդակցության վարչության պետ</t>
  </si>
  <si>
    <t>Գևորգ Մանթաշյան, 
ՀՀ բարձր տեխնոլոգիական արդյունաբերության նախարարի առաջին տեղակալ</t>
  </si>
  <si>
    <t>Ստեփան Մնացականյան, 
ՀՀ վիճակագրական կոմիտեի նախագահ</t>
  </si>
  <si>
    <t>Մեծ Բրիտանիայի և Հյուսիսային Իռլանդիայի Միացյալ Թագավորություն 
(Լոնդոն)</t>
  </si>
  <si>
    <t>Լուսինե Բասմաչյան, 
ՀՀ էկոնոմիկայի նախարարության զբոսաշրջության կոմիտեի մարքեթինգի և խթանման վարչության առանձին գործառույթներ համակարգող խորհրդական</t>
  </si>
  <si>
    <t>Լուսինե Գևորգյան, 
ՀՀ էկոնոմիկայի նախարարության զբոսաշրջության կոմիտեի նախագահ</t>
  </si>
  <si>
    <t>Մերի Ղազարյան, 
ՀՀ հանրային ծառայությունները կարգավորող հանձնաժողովի նախագահի խորհրդական</t>
  </si>
  <si>
    <t>Արևիկ Նավոյան, 
ՀՀ կենտրոնական ընտրական հանձնաժողովի նախագահի խորհրդական</t>
  </si>
  <si>
    <t>Արամ Ջիվանյան, 
ՀՀ բարձր տեխնոլոգիական արդյունաբերության նախարարության ռազմարդյունաբերության կոմիտեի նախագահ</t>
  </si>
  <si>
    <t>Մերի Զաքարյան, 
ՀՀ բարձր տեխնոլոգիական արդյունաբերության նախարարության ռազմարդյունաբերության կոմիտեի ռազմարդյունաբերական համալիրի զարգացման վարչության գլխավոր մասնագետ</t>
  </si>
  <si>
    <t>Արման Աթանեսյան, 
ՀՀ բարձր տեխնոլոգիական արդյունաբերության նախարարության ռազմարդյունաբերության կոմիտեի արտադրության, նորոգման և օգտահանման կազմակերպման վարչության գլխավոր մասնագետ</t>
  </si>
  <si>
    <t>Ավետիք Սերոբյան, 
ՀՀ բարձր տեխնոլոգիական արդյունաբերության նախարարության ռազմարդյունաբերության կոմիտեի արտադրության, նորոգման և օգտահանման կազմակերպման վարչության փորձագետ</t>
  </si>
  <si>
    <t xml:space="preserve">Արմինե Պետրոսյան, 
ՀՀ բարձր տեխնոլոգիական արդյունաբերության նախարարության շուկայի զարգացման վարչության առևտրի խթանման բաժնի գլխավոր մասնագետ </t>
  </si>
  <si>
    <t>Քրիստինե Ղալեչյան, 
ՀՀ տարածքային կառավարման և ենթակառուցվածքների նախարարի տեղակալ</t>
  </si>
  <si>
    <t>10.02.2025թ 
N 112-Ա</t>
  </si>
  <si>
    <t>Աննա Կարապետյան, 
ՀՀ արդարադատության նախարարի տեղակալ</t>
  </si>
  <si>
    <t>Ռուբինա Մխիթարյան, 
ՀՀ արդարադատության նախարարության խորհրդական՝ կառուցվածքային ստորաբաժանումներում առանձին գործառույթներ համակարգող</t>
  </si>
  <si>
    <t xml:space="preserve">12.02.2025թ 
N 081-ԳՔ 
</t>
  </si>
  <si>
    <t>12.02.2025թ 
N 156-Ա</t>
  </si>
  <si>
    <t>Աստղիկ Մարաբյան, 
ՀՀ կրթության, գիտության, մշակույթի և սպորտի նախարարության մշակութային ժառանգության վարչության պետ</t>
  </si>
  <si>
    <t>Լիլիթ Շաբոյան, 
ՀՀ էկոնոմիկայի նախարարի մամուլի քարտուղար</t>
  </si>
  <si>
    <t>Էդգար Զաքարյան, 
ՀՀ էկոնոմիկայի նախարարի տեղակալ</t>
  </si>
  <si>
    <t>Ավագ Ավանեսյան, 
ՀՀ ֆինանսների նախարարի տեղակալ</t>
  </si>
  <si>
    <t>Սամվել Խանվելյան, 
ՀՀ ֆինանսների նախարարության պետական պարտքի կառավարման վարչության պետ</t>
  </si>
  <si>
    <t>Նիդերլանդների Թագավորություն 
(Շիպհոլ-Ռեյկ)</t>
  </si>
  <si>
    <t>Դավիթ Խուդաթյան, 
ՀՀ տարածքային կառավարման և ենթակառուցվածքների նախարար</t>
  </si>
  <si>
    <t>28.02.2025թ 
N 283-Կ</t>
  </si>
  <si>
    <t>28.02.2025թ 
N 286-Կ</t>
  </si>
  <si>
    <t>Նարեկ Մկրտչյան, 
ՀՀ աշխատանքի և սոցիալական հարցերի նախարար</t>
  </si>
  <si>
    <t>Ամերիկայի Միացյալ Նահանգներ 
(Նյու Յորք)</t>
  </si>
  <si>
    <t>21.02.2025թ 
N 37-Ա</t>
  </si>
  <si>
    <t>Լուսինե Այվազյան, 
ՀՀ ֆինանսների նախարարության գործառնական վարչության պետական բյուջեի հաշվառման բաժնի պետ</t>
  </si>
  <si>
    <t xml:space="preserve">11.03.2025թ 
N 121-ՀՆ </t>
  </si>
  <si>
    <t xml:space="preserve">Արա Նռանյան, 
ՀՀ հանրային ծառայությունները կարգավորող հանձնաժողովի անդամ </t>
  </si>
  <si>
    <t>Լատվիայի Հանրապետություն
 (Յուրմալա)</t>
  </si>
  <si>
    <t>13.03.2025թ 
N 0063-Ա</t>
  </si>
  <si>
    <t>13.03.2025թ 
N 82-Ա</t>
  </si>
  <si>
    <t xml:space="preserve">Իսպանիայի Թագավորություն 
(Բիլբաո) </t>
  </si>
  <si>
    <t>13.02.2025թ 
N 245-Ա</t>
  </si>
  <si>
    <t>11.03.2025թ 
N 79-Ա</t>
  </si>
  <si>
    <t>Մեծ Բրիտանիայի և Հյուսիսային Իռլանդիայի Միացյալ Թագավորություն 
(Էդինբուրգ)</t>
  </si>
  <si>
    <t>19.02.2025թ 
N 87-Ա</t>
  </si>
  <si>
    <t xml:space="preserve">Գագիկ Բադադյան, 
ՀՀ բարձր տեխնոլոգիական արդյունաբերության նախարարության շուկայի զարգացման վարչության պետ </t>
  </si>
  <si>
    <t>Սրբուհի Գալյան, 
ՀՀ արդարադատության նախարար</t>
  </si>
  <si>
    <t>05.03.2025թ 
N 174-Ա</t>
  </si>
  <si>
    <t>Արտեմ Կարապետյան, 
ՀՀ պետական եկամուտների կոմիտեի արտաքին տնտեսական գործունեության մաքսային սպասարկման և հսկողության վարչության պետ</t>
  </si>
  <si>
    <t>Աշոտ Մովսիսյան, 
ՀՀ պետական եկամուտների կոմիտեի հետաքննության և օպերատիվ-հետախուզության վարչության պետի պաշտոնակատար</t>
  </si>
  <si>
    <t>Էդուարդ Հակոբյան, 
ՀՀ պետական եկամուտների կոմիտեի նախագահ</t>
  </si>
  <si>
    <t>18.03.2025թ 
N 217-Ա</t>
  </si>
  <si>
    <t>Ալֆրեդ Քոչարյան, 
ՀՀ կրթության, գիտության, մշակույթի և սպորտի նախարարի տեղեկալ</t>
  </si>
  <si>
    <t>18.03.2025թ 
N 0064-Ա</t>
  </si>
  <si>
    <t>12.02.2025թ 
N 13-Ա/4
19.03.2025թ 
N 23-Ա/4</t>
  </si>
  <si>
    <t>13.03.2025թ 
N 65-Ա</t>
  </si>
  <si>
    <t>12.03.2025թ 
N 454-Ա</t>
  </si>
  <si>
    <t xml:space="preserve">18.03.2025թ 
N 383-Ա
</t>
  </si>
  <si>
    <t xml:space="preserve">14.03.2025թ 
N 363-Ա
</t>
  </si>
  <si>
    <t>Արամ Պետրոսյան, 
ՀՀ պետական եկամուտների կոմիտեի պետական սահմանի ցամաքային անցման կետերում մաքսային սպասարկման և հսկողության վարչության խորհրդական</t>
  </si>
  <si>
    <t>Իզաբելլա Գևորգյան, 
ՀՀ բարձր տեխնոլոգիական արդյունաբերության նախարարության շուկայի զարգացման վարչության առևտրի խթանման բաժնի գլխավոր մասնագետ</t>
  </si>
  <si>
    <t xml:space="preserve"> 18.03.2025թ 
N 179-ԳՔ</t>
  </si>
  <si>
    <t>Ֆելիքս Մելքոնյան, 
ՀՀ պետական եկամուտների կոմիտեի վարչարարության մեթոդաբանության և ընթացակարգերի վարչության Եվրասիական տնտեսական միության օրենսդրության մեթոդական ապահովման բաժնի պետ</t>
  </si>
  <si>
    <t xml:space="preserve">27.03.2025թ 
N 247-Ա </t>
  </si>
  <si>
    <t xml:space="preserve">26.03.2025թ 
N 575-Ա </t>
  </si>
  <si>
    <t>Արսեն Ավետիսյան, 
ՀՀ բարձր տեխնոլոգիական արդյունաբերության նախարարի օգնական</t>
  </si>
  <si>
    <t>1.1</t>
  </si>
  <si>
    <t>1.2</t>
  </si>
  <si>
    <t>2.1</t>
  </si>
  <si>
    <t>4.1</t>
  </si>
  <si>
    <t>4.2</t>
  </si>
  <si>
    <t>4.3</t>
  </si>
  <si>
    <t>4.4</t>
  </si>
  <si>
    <t>4.5</t>
  </si>
  <si>
    <t>4.6</t>
  </si>
  <si>
    <t>4.7</t>
  </si>
  <si>
    <t>6.1</t>
  </si>
  <si>
    <t>6.2</t>
  </si>
  <si>
    <t>6.3</t>
  </si>
  <si>
    <t>8.2</t>
  </si>
  <si>
    <t>8.3</t>
  </si>
  <si>
    <t>8.4</t>
  </si>
  <si>
    <t>8.5</t>
  </si>
  <si>
    <t>8.6</t>
  </si>
  <si>
    <t>18.03.2025թ 
N 386-Կ</t>
  </si>
  <si>
    <t>9.1</t>
  </si>
  <si>
    <t>9.2</t>
  </si>
  <si>
    <t>10.4</t>
  </si>
  <si>
    <t>10.5</t>
  </si>
  <si>
    <t>10.6</t>
  </si>
  <si>
    <t>10.7</t>
  </si>
  <si>
    <t>10.8</t>
  </si>
  <si>
    <t>10.9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</si>
  <si>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</si>
  <si>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</si>
  <si>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</si>
  <si>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</si>
  <si>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</si>
  <si>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</si>
  <si>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</si>
  <si>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</si>
  <si>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</si>
  <si>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</si>
  <si>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</si>
  <si>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</si>
  <si>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</si>
  <si>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</si>
  <si>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</si>
  <si>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14.7</t>
  </si>
  <si>
    <t>22.8</t>
  </si>
  <si>
    <t>22.9</t>
  </si>
  <si>
    <t>23.5</t>
  </si>
  <si>
    <t>23.6</t>
  </si>
  <si>
    <r>
      <t>1. Մարմնի անվանումը _</t>
    </r>
    <r>
      <rPr>
        <b/>
        <sz val="11"/>
        <rFont val="GHEA Grapalat"/>
        <family val="3"/>
      </rPr>
      <t xml:space="preserve"> ՀՀ ԱԳՆ պետական արարողակարգի ծառայություն</t>
    </r>
    <r>
      <rPr>
        <sz val="11"/>
        <rFont val="GHEA Grapalat"/>
        <family val="3"/>
      </rPr>
      <t>_</t>
    </r>
  </si>
  <si>
    <t>8. Էկոնոմ դասի ավիածառայությունից օգտվողների ընդամենը թիվը _34_</t>
  </si>
  <si>
    <t>Աննա Ղանդիլյան, 
ՀՀ ՏԿԵՆ քաղաքացիական ավիացիայի կոմիտեի օդանավակայանների սերտիֆիկացման և օդային երթևեկության կազմակերպման վարչության գլխավոր մասնագետ</t>
  </si>
  <si>
    <t>Լիլիթ Աղաբեկյան, 
ՀՀ ՏԿԵՆ քաղաքացիական ավիացիայի կոմիտեի նախագահի օգնական</t>
  </si>
  <si>
    <t>Միհրան Խաչատրյան, 
ՀՀ ՏԿԵՆ քաղաքացիական ավիացիայի կոմիտեի նախագահ</t>
  </si>
  <si>
    <t>Գեղամ Գևորգյան, 
Մրցակցության պաշտպանության հանձնաժողովի  նախագահ</t>
  </si>
  <si>
    <t xml:space="preserve">Թերեզա Հակոբյան, 
Մրցակցության պաշտպանության հանձնաժողովի անբարեխիղճ մրցակցության վերահսկողության վարչության սպառողների շահերի պաշտպանության բաժնի  գլխավոր մասնագետ </t>
  </si>
  <si>
    <t>Անահիտ Բաբախանյան, 
Մրցակցության պաշտպանության հանձնաժողովի անդամի օգնական</t>
  </si>
  <si>
    <t>Հակոբ Մանուկյան, 
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պետ</t>
  </si>
  <si>
    <t>Հայրապետ Գորյան, 
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ավագ մասնագետ</t>
  </si>
  <si>
    <t>Անունը, ազգանունը, 
զբաղեցրած պաշտոնը</t>
  </si>
  <si>
    <t>Sum of Ճանապարհածախսը՝ 
այդ թվում</t>
  </si>
  <si>
    <t>2025 թվականի երկրորդ եռամսյակի ընթացքում իրականացված արտասահմանյան գործուղումների ծախսերի վերաբերյալ</t>
  </si>
  <si>
    <t>2025 թվական, 
2-րդ եռամսյակ</t>
  </si>
  <si>
    <t>02.04.2025թ 
N 383-Ա</t>
  </si>
  <si>
    <t>1. ՀՀ առողջապահական և աշխատանքի տեսչական մարմին</t>
  </si>
  <si>
    <t>Սլավիկ Սարգսյան, 
ՀՀ առողջապահական և աշխատանքի տեսչական մարմնի ղեկավար</t>
  </si>
  <si>
    <t>Աշոտ Հարությունյան, 
ՀՀ  առողջապահական և աշխատանքի տեսչական մարմնի աշխատանքային օրենսդրության վերահսկողության վարչության աշխատողների առողջության պահպանման և անվտանգության ապահովման վերահսկողության բաժնի պետ-տեսուչ</t>
  </si>
  <si>
    <t>Լիտվայի Հանրապետություն 
(Վիլնյուս)</t>
  </si>
  <si>
    <t>2025 թվական, 
2-րդ  եռամսյակ</t>
  </si>
  <si>
    <t>Արման Դիլանյան, 
ՀՀ սահմանադրական դատարանի նախագահ</t>
  </si>
  <si>
    <t>Տիգրան Սիմոնյան, 
ՀՀ սահմանադրական դատարանի աշխատակազմի հանրային կապերի և արարողակարգի բաժնի գլխավոր մասնագետ</t>
  </si>
  <si>
    <t>Շվեյցարիայի Համադաշնություն 
(Լոզան)</t>
  </si>
  <si>
    <t>02.04.2025թ 
N 8/361-Ա</t>
  </si>
  <si>
    <t>02.04.2025թ 
N 13/14-Ա</t>
  </si>
  <si>
    <t>Արամ Արամյան, 
ՀՀ գլխավոր դատախազի տեղակալ</t>
  </si>
  <si>
    <t>Մանե Մարկոսյան, 
ՀՀ գլխավոր դատախազի  խորհրդական</t>
  </si>
  <si>
    <t>27.03.2025թ 
N 247-Ա</t>
  </si>
  <si>
    <t>Վարդան Կոստանյան, 
ՀՀ տարածքային կառավարման և ենթակառուցվածքների նախարարի տեղակալ</t>
  </si>
  <si>
    <t>Արայիկ Ստեփանյան, 
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լիցենզավորման և թույլտվությունների բաժնի պետ</t>
  </si>
  <si>
    <t>08.04.2025թ 
N 635-Ա</t>
  </si>
  <si>
    <t>Հարություն Սեդրակյան, 
ՀՀ տարածքային կառավարման և ենթակառուցվածքների նախարարության ճանապարհային ոլորտի քաղաքականության վարչության պետ</t>
  </si>
  <si>
    <t>Թուրքիայի Հանրապետություն 
(Ստամբուլ)</t>
  </si>
  <si>
    <t>Լենա Նանուշյան, 
ՀՀ առողջապահության նախարարի առաջին տեղակալ</t>
  </si>
  <si>
    <t>Գերմանիայի Դաշնային Հանրապետություն 
(Հայդելբերգ)</t>
  </si>
  <si>
    <t xml:space="preserve">7. ՀՀ արդարադատության նախարարություն </t>
  </si>
  <si>
    <t>27.03.2025թ 
N 248-Ա</t>
  </si>
  <si>
    <t>01.04.2025թ 
N ՆԿ-9-Ա</t>
  </si>
  <si>
    <t>Արաբական Միացյալ Էմիրություններ 
(Աբու Դաբի)</t>
  </si>
  <si>
    <t xml:space="preserve"> Ճապոնիա 
(Օսակա)</t>
  </si>
  <si>
    <t>28.1</t>
  </si>
  <si>
    <t>Մելսիկ Շիրվանյան, 
ՀՀ քննչական կոմիտեի զինվորական քննչական գլխավոր վարչության հատկապես կարևոր գործերի քննության վարչության պետ</t>
  </si>
  <si>
    <t>Հովհաննես Գևորգյան, 
ՀՀ էկոնոմիկայի նախարարության աշխատակազմի առևտրի ինտեգրացիայի վարչության առանձին գործառույթներ համակարգող խորհրդական</t>
  </si>
  <si>
    <t>Վլադիմիր Կիրակոսյան, 
ՀՀ շրջակա միջավայրի նախարարության էկոպարեկային ծառայության պետ</t>
  </si>
  <si>
    <t xml:space="preserve"> Ուզբեկստանի Հանրապետություն 
(Սամարղանդ)</t>
  </si>
  <si>
    <t>Մուրադ Նուրիջանյան, 
ՀՀ շրջակա միջավայրի նախարարության էկոպարեկային ծառայության պետի տեղակալ</t>
  </si>
  <si>
    <t xml:space="preserve">Ժաննա Անդրեասյան, 
ՀՀ կրթության, գիտության, մշակույթի և սպորտի նախարար </t>
  </si>
  <si>
    <t xml:space="preserve">31.03.2025թ 
N 258-Ա 
</t>
  </si>
  <si>
    <t>21. ՀՀ կենտրոնական ընտրական հանձնաժողով</t>
  </si>
  <si>
    <t>19.03.2025թ 
N ՆՀ-14-Ա</t>
  </si>
  <si>
    <t>19.03.2025թ 
N Հ-31-Ա</t>
  </si>
  <si>
    <t>Հերմինե Հարությունյան, 
ՀՀ կենտրոնական ընտրական հանձնաժողովի արտաքին կապերի վարչության պետ</t>
  </si>
  <si>
    <t>08.04.2025թ 
N 397-Ա</t>
  </si>
  <si>
    <t>27.03.2025թ 
N 2/1768-Ա</t>
  </si>
  <si>
    <t>Ստեփան Դավթյան, 
ՀՀ պետական եկամուտների կոմիտեի էլեկտրոնային առևտրի և օդային տրանսպորտով իրականացվող փոխադրումների վարչության ուղևորների մաքսային սպասարկման և հսկողության բաժնի պետի տեղակալ</t>
  </si>
  <si>
    <t>03.04.2025թ 
N 2/1891-Ա</t>
  </si>
  <si>
    <t>Տիգրան Բակլաչյան, 
ՀՀ պետական եկամուտների կոմիտեի արտաքին տնտեսական գործունեության մաքսային սպասարկման և հսկողության վարչության մաքսային գործառնությունների սպասարկման թիվ 1 բաժնի պետի տեղակալ</t>
  </si>
  <si>
    <t>Արփի Ավետյան, 
ՀՀ պետական եկամուտների կոմիտեի հետբացթողումային հսկողության և ստուգումների վարչության մաքսային գործարքների հսկողության և ռիսկերի վերլուծության բաժնի պետի տեղակալ</t>
  </si>
  <si>
    <t>09.04.2025թ 
N 2/2009-Ա</t>
  </si>
  <si>
    <t>Համլետ Սահակյան, 
ՀՀ պետական եկամուտների կոմիտեի նախագահի տեղակալ</t>
  </si>
  <si>
    <t>04.04.2025թ 
N 2/1916-Ա</t>
  </si>
  <si>
    <t>Սենիկ Ներսիսյան, 
ՀՀ պետական եկամուտների կոմիտեի արտաքին տնտեսական գործունեության մաքսային սպասարկման և հսկողության վարչության մաքսային գործառնությունների կազմակերպման բաժնի պետ</t>
  </si>
  <si>
    <t>Գևորգ Մանուկյան, 
ՀՀ կադաստրի կոմիտեի ղեկավարի տեղակալ</t>
  </si>
  <si>
    <t>Նանե Ղազարյան, 
ՀՀ կադաստրի կոմիտեի ղեկավարի տեղակալ</t>
  </si>
  <si>
    <t>26.1</t>
  </si>
  <si>
    <t>26.2</t>
  </si>
  <si>
    <t>21.03.2025թ 
N 138-Ա</t>
  </si>
  <si>
    <t>26.3</t>
  </si>
  <si>
    <t>26.4</t>
  </si>
  <si>
    <t>20.03.2025թ 
N 136-Ա</t>
  </si>
  <si>
    <t>01.04.2025թ
 N 14-Ա</t>
  </si>
  <si>
    <t>Նորվեգիայի Թագավորություն 
(Օսլո)</t>
  </si>
  <si>
    <t>19. Հանրային հեռարձակողի խորհուրդ</t>
  </si>
  <si>
    <t xml:space="preserve">Կարեն Հովհաննիսյան, 
«Հանրային հեռարձակողի խորհրդի աշխատակազմ » ՊՀ իրավաբան </t>
  </si>
  <si>
    <t>27.1</t>
  </si>
  <si>
    <t>29.1</t>
  </si>
  <si>
    <t>26.03.2025թ 
N 2121-Ա</t>
  </si>
  <si>
    <t>Արսեն Մկրտչյան, 
ՀՀ ՆԳՆ փրկարար ծառայության տնօրենի տեղակալ, փրկարար ծառայության գնդապետ</t>
  </si>
  <si>
    <t>Ֆինլանդիայի Հանրապետություն 
(Հելսինկի)</t>
  </si>
  <si>
    <t>11.04.2025թ 
N 97-Ա</t>
  </si>
  <si>
    <t>11.04.2025թ 
N 100-Ա</t>
  </si>
  <si>
    <t>Վլադիմիր Հովհաննիսյան, 
ՀՀ մարդու իրավունքների պաշտպանի աշխատակազմի քաղաքացիական, սոցիալ-տնտեսական և մշակութային իրավունքների պաշտպանության դեպարտամենտի ղեկավար</t>
  </si>
  <si>
    <t>07.04.2025թ 
N 632-Ա</t>
  </si>
  <si>
    <t>Կատարի Պետություն
(Դոհա)</t>
  </si>
  <si>
    <t>03.04.2025թ
 N 16-Ա</t>
  </si>
  <si>
    <t>Գայանե Բոյախչյան, 
«Հանրային հեռարձակողի խորհրդի աշխատակազմ » ՊՀ ֆինանսատնտեսագիտական բաժնի պետ-գլխավոր ֆինանսիստ</t>
  </si>
  <si>
    <t>20. ՀՀ հանրային ծառայությունները կարգավորող հանձնաժողով</t>
  </si>
  <si>
    <t>24.03.2025թ 
N 200-ԳՔ</t>
  </si>
  <si>
    <t>Անժելա Առաքելյան, 
ՀՀ հանրային ծառայությունները կարգավորող հանձնաժողովի ֆինանսատեխնիկական և դիմումների քննարկման վարչության դիմումների քննարկման բաժնի պետ</t>
  </si>
  <si>
    <t>04.04.2025թ 
N 239-ԳՔ</t>
  </si>
  <si>
    <t>Մարիամ Մոմջյան, 
ՀՀ հանրային ծառայությունները կարգավորող հանձնաժողովի սակագնային քաղաքականության վարչության սակագնային բաժնի պետ</t>
  </si>
  <si>
    <t>19.03.2025թ 
N 218-Ա</t>
  </si>
  <si>
    <t>Արաբական Միացյալ Էմիրություններ 
(Դուբայ)</t>
  </si>
  <si>
    <t>Գոհար Հայրապետյան, 
ՀՀ կադաստրի կոմիտեի գեոմատիկայի կենտրոնի կառուցվածքային ստորաբաժանումներում առանձին գործառույթներ համակարգող խորհրդական</t>
  </si>
  <si>
    <t>10.04.2025թ 
N 291-Ա</t>
  </si>
  <si>
    <t>Ամերիկայի Միացյալ Նահանգներ 
(Վաշինգտոն)</t>
  </si>
  <si>
    <t>09.04.2025թ 
N 156-Ա</t>
  </si>
  <si>
    <t>Վահան Սիրունյան, 
ՀՀ ֆինանսների նախարարի տեղակալ</t>
  </si>
  <si>
    <t>Միլենա Հովհաննիսյան, 
ՀՀ ֆինանսների նախարարության միջազգային համագործակցության վարչության պետ</t>
  </si>
  <si>
    <t>Վրեժիկ Ֆահրադյան, 
ՀՀ էկոնոմիկայի նախարարության միջազգային համագործակցության վարչության փորձագետ</t>
  </si>
  <si>
    <t>11.04.2025թ 
N  ՆՀ-17-Ա</t>
  </si>
  <si>
    <t>Աննա Գրիգորյան, 
ՀՀ կենտրոնական ընտրական հանձնաժողովի անդամ</t>
  </si>
  <si>
    <t>11.04.2025թ 
N  Հ-39-Ա</t>
  </si>
  <si>
    <t>Մերինե Սուքիասյան, 
ՀՀ կենտրոնական ընտրական հանձնաժողովի ֆինանսատնտեսական վարչության գլխավոր մասնագետ</t>
  </si>
  <si>
    <t>04.04.2025թ 
N 622-Ա
11.04.2025թ 
N 660-Ա</t>
  </si>
  <si>
    <t>11.03.2025թ 
N 117-Ա</t>
  </si>
  <si>
    <t>Հայկ Եղիազարյան, 
ՀՀ ՏԿԵՆ քաղաքացիական ավիացիայի կոմիտեի թռիչքային պիտանիության վարչության պետ</t>
  </si>
  <si>
    <t>Արամ Եղոյան, 
ՀՀ ՏԿԵՆ քաղաքացիական ավիացիայի կոմիտեի թռիչքային գործունեության վարչության պետ</t>
  </si>
  <si>
    <t>Արամ Գուգարաց, 
ՀՀ կադաստրի կոմիտեի ղեկավարի տեղակալ</t>
  </si>
  <si>
    <t>Մարինե Սահակյան, 
ՀՀ կադաստրի կոմիտեի արտաքին կապերի վարչության պետ</t>
  </si>
  <si>
    <t>Արմինե Իսրաելյան, 
ՀՀ էկոնոմիկայի նախարարության միջազգային համագործակցության վարչության պետի պարտականությունները կատարող</t>
  </si>
  <si>
    <t>11.04.2025թ 
N 658-Ա</t>
  </si>
  <si>
    <t>Լեհաստանի Հանրապետություն 
(Վարշավա)</t>
  </si>
  <si>
    <t>Արմեն Մելքոնյան, 
ՀՀ առողջապահության նախարարության միջազգային հարաբերությունների վարչության պետ</t>
  </si>
  <si>
    <t>18.04.2025թ 
N 133-Ա</t>
  </si>
  <si>
    <t>Անուշ Բեղլոյան, 
Մրցակցության պաշտպանության հանձնաժողովի անդամ</t>
  </si>
  <si>
    <t>Տիգրան Գաբրիելյան, 
ՀՀ շրջակա միջավայրի նախարարի տեղակալ</t>
  </si>
  <si>
    <t>21.04.2025թ 
N 2/2295-Ա</t>
  </si>
  <si>
    <t>22.04.2025թ 
N Հ-40-Ա</t>
  </si>
  <si>
    <t>Սեդաննա Մարգարյան, 
ՀՀ կենտրոնական ընտրական հանձնաժողովի արտաքին կապերի վարչության գլխավոր մասնագետ</t>
  </si>
  <si>
    <t>Լիլիթ Սարոյան, 
ՀՀ տարածքային կառավարման և ենթակառուցվածքների նախարարության արտաքին կապերի վարչության պետ</t>
  </si>
  <si>
    <t>18.04.2025թ 
N 319-Ա 21.04.2025թ 
N 731-Ա</t>
  </si>
  <si>
    <t>23.04.2025թ 
N 744-Ա</t>
  </si>
  <si>
    <t>11.04.2025թ 
N 170-Ա</t>
  </si>
  <si>
    <t>22․04․2025թ  
N 16-Ա</t>
  </si>
  <si>
    <t>Գոհար Մամիկոնյան, 
Հեռուստատեսության և ռադիոյի հանձնաժողովի անդամ</t>
  </si>
  <si>
    <t>Ավետ Պողոսյան, 
Հեռուստատեսության և ռադիոյի հանձնաժողովի անդամ</t>
  </si>
  <si>
    <t>22․04․2025թ  
N ԳՔ-59-Ա</t>
  </si>
  <si>
    <t>23.04.2025թ 
N 315-Ա</t>
  </si>
  <si>
    <t xml:space="preserve">25.04.2025թ 
N 333-Ա </t>
  </si>
  <si>
    <t>22.04.2025թ 
N 741-Ա 23.04.2025թ 
N 743-Ա</t>
  </si>
  <si>
    <t>Կարեն Սարգսյան, 
ՀՀ Գեղարքունիքի մարզպետ</t>
  </si>
  <si>
    <t>Կանադա 
(Քվեբեկ)</t>
  </si>
  <si>
    <t xml:space="preserve">Արթուր Մարտիրոսյան, 
ՀՀ կրթության, գիտության, մշակույթի և սպորտի նախարարի տեղակալ </t>
  </si>
  <si>
    <t>14.04.2025թ 
N 303-Ա</t>
  </si>
  <si>
    <t>25.03.2025թ 
N 113-Ա
12.04.2025թ 
N 155-Ա</t>
  </si>
  <si>
    <t>Սամվել Խարազյան, 
ՀՀ առողջապահության նախարարության պետական առողջապահական գործակալության պետ</t>
  </si>
  <si>
    <t>22.04.2025թ 
N  ՆՀ-20-Ա</t>
  </si>
  <si>
    <t>Լուիզա Ավետիսյան, 
ՀՀ կենտրոնական ընտրական հանձնաժողովի անդամի օգնական</t>
  </si>
  <si>
    <t xml:space="preserve">23.04.2025թ 
N 329-ՀՆ 
</t>
  </si>
  <si>
    <t>23.04.2025թ 
N 2/2357-Ա</t>
  </si>
  <si>
    <t xml:space="preserve">25.04.2025թ 
N 335-ՀՆ 
</t>
  </si>
  <si>
    <t>Մեսրոպ Մեսրոպյան, 
ՀՀ հանրային ծառայությունները կարգավորող հանձնաժողովի նախագահ</t>
  </si>
  <si>
    <t xml:space="preserve">Սերգեյ Աղինյան, 
ՀՀ հանրային ծառայությունները կարգավորող հանձնաժողովի անդամ </t>
  </si>
  <si>
    <t>Գարիկ Չիլինգարյան, 
ՀՀ հանրային ծառայությունները կարգավորող հանձնաժողովի նախագահի խորհրդական</t>
  </si>
  <si>
    <t>Վահագն Մուրադյան, 
ՀՀ կադաստրի կոմիտեի գեոդեզիայի և հողաշինարարության վարչության պետ</t>
  </si>
  <si>
    <t>Կարեն Գրիգորյան, 
ՀՀ կադաստրի կոմիտեի տեղեկատվական տեխնոլոգիաների կենտրոնի պետ</t>
  </si>
  <si>
    <t>Երվանդ Խունդկարյան, 
ՀՀ սահմանադրական դատարանի դատավոր</t>
  </si>
  <si>
    <t xml:space="preserve">29.04.2025թ 
N 321-Ա </t>
  </si>
  <si>
    <t>8.ՀՀ արդարադատության նախարարության հարկադիր կատարումն ապահովող ծառայություն</t>
  </si>
  <si>
    <t>30․04․2025թ  
N ԳՔ-61-Ա 
30․04․2025թ  
N 17-Ա</t>
  </si>
  <si>
    <t>Արմինե Ներսիսյան, 
Հեռուստատեսության և ռադիոյի հանձնաժողովի  իրավաբանական և լիցենզավորման վարչության պետ</t>
  </si>
  <si>
    <t>Հովհաննես Գևորգյան, 
ՀՀ կրթության, գիտության, մշակույթի և սպորտի նախարարության իրավաբանական վարչության պետ</t>
  </si>
  <si>
    <t>Անգելինա Հովհաննիսյան, 
ՀՀ կրթության, գիտության, մշակույթի և սպորտի նախարարության արտաքին կապերի և սփյուռքի վարչության արտաքին կապերի բաժնի պետ</t>
  </si>
  <si>
    <t>Սուսաննա Ազատյան, 
ՀՀ կրթության, գիտության, մշակույթի և սպորտի նախարարության հանրակրթության վարչության հանրակրթության և արտադպրոցական ծրագրերի մշակման և իրականացման բաժնի պետ</t>
  </si>
  <si>
    <t xml:space="preserve">18.04.2025թ 
N 319-Ա
</t>
  </si>
  <si>
    <t>05.05.2025թ 
N  ՆՀ-21-Ա</t>
  </si>
  <si>
    <t>Լուսինե Հովակիմյան, 
ՀՀ կենտրոնական ընտրական հանձնաժողովի նախագահի օգնական</t>
  </si>
  <si>
    <t>22.04.2025թ
 N 323-Ա</t>
  </si>
  <si>
    <t>25.04.2025թ 
N 195-Ա</t>
  </si>
  <si>
    <t>21.04.2025թ 
N 181-Ա</t>
  </si>
  <si>
    <t>Էլեն Դավթյան, 
ՀՀ ՏԿԵՆ քաղաքացիական ավիացիայի կոմիտեի ավիացիոն մասնագետների սերտիֆիկացման բաժնի գլխավոր մասնագետ-տեսուչ</t>
  </si>
  <si>
    <t>02.05.2025թ 
N 207-Ա</t>
  </si>
  <si>
    <t>Գոռ Ադամյան, 
ՀՀ ՏԿԵՆ քաղաքացիական ավիացիայի կոմիտեի օդանավակայանների սերտիֆիկացման և օդային երթևեկության կազմակերպման վարչության գլխավոր մասնագետ-տեսուչ</t>
  </si>
  <si>
    <t>Նարեկ Հովհաննիսյան, 
ՀՀ ՏԿԵՆ քաղաքացիական ավիացիայի կոմիտեի օդանավակայանների սերտիֆիկացման և օդային երթևեկության կազմակերպման վարչության գլխավոր մասնագետ-տեսուչ</t>
  </si>
  <si>
    <t>16.04.2025թ 
N 8/410-Ա</t>
  </si>
  <si>
    <t xml:space="preserve">Աննա Վարդապետյան, 
ՀՀ գլխավոր դատախազ </t>
  </si>
  <si>
    <t>16.04.2025թ 
N 8/411-Ա</t>
  </si>
  <si>
    <t>Եղիազար Ավագյան, 
ՀՀ գլխավոր դատախազի տեղակալ</t>
  </si>
  <si>
    <t>16.04.2025թ 
N 13/20-Ա</t>
  </si>
  <si>
    <t>16.04.2025թ 
N 13/19-Ա</t>
  </si>
  <si>
    <t>Լուսինե Մարտիրոսյան, 
ՀՀ գլխավոր դատախազի խորհրդական</t>
  </si>
  <si>
    <t>Նարինե Գասպարյան, 
ՀՀ գլխավոր դատախազի խորհրդական</t>
  </si>
  <si>
    <t>28.04.2025թ 
N 342-Ա</t>
  </si>
  <si>
    <t>06.05.2025թ 
N 725-Ա</t>
  </si>
  <si>
    <t>Գագիկ Քոսակյան, 
ՀՀ ֆինանսների նախարարության ֆինանսաբյուջետային վերահսկողության վարչության ֆինանսաբյուջետային վերահսկողության 1-ին բաժնի գլխավոր վերահսկող</t>
  </si>
  <si>
    <t>02.04.2025թ 
N 601-Ա</t>
  </si>
  <si>
    <t>Ֆելիքս Կոստանդյան, 
ՀՀ շրջակա միջավայրի նախարարության ներքին անվտանգության վարչության տեղեկությունների ձեռքբերման և արագ հակազդման բաժնի գլխավոր մասնագետի ժամանակավոր պաշտոնակատար</t>
  </si>
  <si>
    <t>07.05.2025թ 
N 219-Ա</t>
  </si>
  <si>
    <t>08.05.2025թ 
N 133-Ա</t>
  </si>
  <si>
    <t>Մերի Մամիկոնյան, 
ՀՀ մարդու իրավունքների պաշտպանի աշխատակազմի հետազոտական, փորձագիտական և կրթական կենտրոնի ղեկավար</t>
  </si>
  <si>
    <t>Արևիկ Մարգարյան, 
ՀՀ էկոնոմիկայի նախարարության ռազմավարական ոլորտների վարչության պետ</t>
  </si>
  <si>
    <t>29.04.2025թ 
N 2/751-Ա</t>
  </si>
  <si>
    <t>29.04.2025թ 
N 2/2490-Ա</t>
  </si>
  <si>
    <t>Արևիկ Ջանազյան, 
ՀՀ պետական եկամուտների կոմիտեի միջազգային համագործակցության վարչության միջազգային ծրագրերի իրականացման աջակցման և արարողակարգի բաժնի պետ</t>
  </si>
  <si>
    <t>Արաքսիա Սվաջյան, 
ՀՀ կրթության, գիտության, մշակույթի և սպորտի նախարարի տեղակալ</t>
  </si>
  <si>
    <t xml:space="preserve">12.05.2025թ 
N 982-Ա </t>
  </si>
  <si>
    <t>02.05.2025թ 
N 522-Ա</t>
  </si>
  <si>
    <t>Ղազախստանի Հանրապետություն 
(Աստանա)</t>
  </si>
  <si>
    <t>Արման Անտոնյան, 
ՀՀ կրթության, գիտության, մշակույթի և սպորտի նախարարի օգնական</t>
  </si>
  <si>
    <t>Լուսինե Ալեքսանյան, 
ՀՀ շրջակա միջավայրի նախարարության էկոպարեկային ծառայության գլխավոր քարտուղար</t>
  </si>
  <si>
    <t>Աստղիկ Ալեքսանյան, 
ՀՀ էկոնոմիկայի նախարարության միջազգային համագործակցության վարչության երկկողմ և բազմակողմ համագործակցության բաժնի գլխավոր մասնագետ</t>
  </si>
  <si>
    <t>05.05.2025թ 
N 2/2597-Ա</t>
  </si>
  <si>
    <t>Էմիլ Հարությունյան, 
ՀՀ պետական եկամուտների կոմիտեի միջազգային հարկման վարչության տրանսֆերային գնագոյացման բաժնի ավագ հարկային տեսուչ</t>
  </si>
  <si>
    <t>Անուշիկ Ավետյան, 
ՀՀ էկոնոմիկայի նախարարի տեղակալ</t>
  </si>
  <si>
    <t>Նաիրա Վարդանյան, 
ՀՀ էկոնոմիկայի նախարարության որակի ենթակառուցվածքի զարգացման վարչության տեխնիկական կանոնակարգման բաժնի պետ</t>
  </si>
  <si>
    <t>Գևորգ Սարդարյան, 
ՀՀ կադաստրի կոմիտեի ֆինանսատնտեսագիտական վարչության պետ-գլխավոր հաշվապահ</t>
  </si>
  <si>
    <t>Էդուարդ Սուքիասյան, 
ՀՀ հաշվեքննիչ պալատի հաղորդակցության և արարողակարգի բաժնի փորձագետ</t>
  </si>
  <si>
    <t>Ղրղզստանի Հանրապետություն 
(Բիշքեկ)</t>
  </si>
  <si>
    <t>29.04.2025թ 
N 108-Ա
15.05.2025թ 
N 122-Ա</t>
  </si>
  <si>
    <t>Վահե Ազարյան, 
ՀՀ հաշվեքննիչ պալատի հաղորդակցության և արարողակարգի բաժնի փորձագետ</t>
  </si>
  <si>
    <t>Թամարա Սարգսյան, 
ՀՀ կրթության, գիտության, մշակույթի և սպորտի նախարարության հանրակրթության վարչության պետ</t>
  </si>
  <si>
    <t>Արթուր Վաղարշյան, 
ՀՀ սահմանադրական դատարանի դատավոր</t>
  </si>
  <si>
    <t>12.05.2025թ 
N 394-Ա 14.05.2025թ 
N 915-Ա</t>
  </si>
  <si>
    <t>Ռիմա Գրիգորյան,
ՀՀ հանրային ծառայությունները կարգավորող հանձնաժողովի միջազգային համագործակցության բաժնի գլխավոր մասնագետ</t>
  </si>
  <si>
    <t>Միքայել Խաչատրյան, 
ՀՀ պետական եկամուտների կոմիտեի նախագահի խորհրդական</t>
  </si>
  <si>
    <t>25.04.2025թ 
N 2/2380-Ա</t>
  </si>
  <si>
    <t>Սևադա Հակոբյան, 
ՀՀ պետական եկամուտների կոմիտեի թվային հետախուզության լաբորատորիա բաժնի տեղեկատվական տեխնոլոգիաների պատասխանատու, բաժնի պետի պաշտոնակատար</t>
  </si>
  <si>
    <t>Վարդան Մաթևոսյան, 
ՀՀ պետական եկամուտների կոմիտեի մաքսային ռիսկերի կառավարման և վիճակագրության վարչության պետի տեղակալ</t>
  </si>
  <si>
    <t>Արթուր Մկրտումյան, 
ՀՀ պետական եկամուտների կոմիտեի մաքսային ռիսկերի կառավարման և վիճակագրության վարչության մաքսային վիճակագրության և տեղեկատվության բաժնի գլխավոր մաքսային տեսուչ</t>
  </si>
  <si>
    <t>15.05.2025թ 
N 2/2869-Ա</t>
  </si>
  <si>
    <t>15.05.2025թ 
N 2/2875-Ա</t>
  </si>
  <si>
    <t>Սեդա Թադևոսյան, 
ՀՀ պետական եկամուտների կոմիտեի մաքսանենգության դեմ պայքարի վարչության իրավապահ համագործակցության և տեղեկությունների վերլուծության բաժնի ավագ մաքսային տեսուչ</t>
  </si>
  <si>
    <t>16.05.2025թ 
N 2/2894-Ա</t>
  </si>
  <si>
    <t xml:space="preserve">14.05.2025թ 
N 387-ԳՔ 
</t>
  </si>
  <si>
    <t>16.05.2025թ 
N 808-Ա</t>
  </si>
  <si>
    <t xml:space="preserve">Լուսինե Տեր-Առաքելյան, 
ՀՀ ֆինանսների նախարարության ծախսերի ֆինանսավորման վարչության ծախսերի ֆինանսավորման կազմակերպման բաժնի գլխավոր մասնագետ </t>
  </si>
  <si>
    <t>15.05.2025թ 
N 159-Ա</t>
  </si>
  <si>
    <t>Շուշան Սարգսյան, 
Մրցակցության պաշտպանության հանձնաժողովի  անդամ</t>
  </si>
  <si>
    <t>07.05.2025թ 
N 154-Ա 
13.05.2025թ 
N 179-Ա</t>
  </si>
  <si>
    <t>13.05.2025թ 
N 773-Ա 
21.05.2025թ 
N 838-Ա</t>
  </si>
  <si>
    <t>Նարինե Նորեկյան, 
ՀՀ ֆինանսների նախարարության սոցիալական ծրագրերի բյուջետային գործընթացի կազմակերպման վարչության կրթության, գիտության, մշակույթի և սպորտի ոլորտների բյուջետային ծրագրավորման բաժնի գլխավոր մասնագետ</t>
  </si>
  <si>
    <t>Սիլվիա Սարգսյան, 
ՀՀ ֆինանսների նախարարության սոցիալական ծրագրերի բյուջետային գործընթացի կազմակերպման վարչության տնտեսագետ</t>
  </si>
  <si>
    <t>Արմինե Միրզոյան, 
ՀՀ ֆինանսների նախարարության բյուջեների կատարման հաշվետվությունների վարչության վերլուծության և ոչ ֆինանսական hաշվետվությունների բաժնի գլխավոր մասնագետ</t>
  </si>
  <si>
    <t>15.05.2025թ 
N 235-Ա</t>
  </si>
  <si>
    <t>15.05.2025թ 
N 236-Ա</t>
  </si>
  <si>
    <t xml:space="preserve">15.05.2025թ 
N 395-ԳՔ 
</t>
  </si>
  <si>
    <t>Սամվել Պետրոսյան,
ՀՀ հանրային ծառայությունները կարգավորող հանձնաժողովի իրավաբանական և լիցենզավորման վարչության լիցենզավորման բաժնի պետ</t>
  </si>
  <si>
    <t>Սուսաննա Ենոքյան, 
ՀՀ էկոնոմիկայի նախարարության գիտելիքահենք տնտեսության վարչության հետազոտությունների և վերլուծությունների բաժնի պետ</t>
  </si>
  <si>
    <t xml:space="preserve">Արփինե Գևորգյան, 
ՀՀ կրթության, գիտության, մշակույթի և սպորտի նախարարի խորհրդական </t>
  </si>
  <si>
    <t>Սվետլանա Սահակյան, 
ՀՀ կրթության, գիտության, մշակույթի և սպորտի նախարարության ժամանակակից արվեստի և գրահրատարակչության վարչության պետ</t>
  </si>
  <si>
    <t>21.05.2025թ 
N 161-Ա</t>
  </si>
  <si>
    <t>23.05.2025թ 
N 247-Ա</t>
  </si>
  <si>
    <t>Հայկ Մուրադյան, 
ՀՀ ՏԿԵՆ քաղաքացիական ավիացիայի կոմիտեի ավիացիոն անվտանգության վարչության գլխավոր մասնագետ-տեսուչ</t>
  </si>
  <si>
    <t xml:space="preserve">Ղրղզստանի Հանրապետություն 
(Բիշքեկ)   </t>
  </si>
  <si>
    <t>22.05.2025թ 
N 185-Ա</t>
  </si>
  <si>
    <t xml:space="preserve">Սերգեյ Շահնազարյան, 
ՀՀ ֆինանսների նախարարության գնումների քաղաքականության վարչության պետ </t>
  </si>
  <si>
    <t xml:space="preserve">Հայկ Հարությունյան, 
ՀՀ ֆինանսների նախարարության իրավաբանական վարչության պետ </t>
  </si>
  <si>
    <t>Օրի Ալավերդյան, 
ՀՀ ֆինանսների նախարարության եկամուտների քաղաքականության և վարչարարության մեթոդաբանության վարչության պետ</t>
  </si>
  <si>
    <t>Վլադիմիր Ասեյան, 
ՀՀ ֆինանսների նախարարության եկամուտների քաղաքականության և վարչարարության մեթոդաբանության վարչության ԵՏՄ մաքսային քաղաքականության և օրենսդրական կարգավորման բաժնի պետ</t>
  </si>
  <si>
    <t>23.05.2025թ 
N 861-Ա</t>
  </si>
  <si>
    <t>Արթուր Ալեքսանյան, 
ՀՀ ֆինանսների նախարարության եկամուտների քաղաքականության և վարչարարության մեթոդաբանության վարչության եկամուտների քաղաքականության և հարկային վարչարարության մեթոդաբանության բաժնի պետ</t>
  </si>
  <si>
    <t xml:space="preserve">Աննա Պետրոսյան, 
ՀՀ ֆինանսների նախարարության եկամուտների քաղաքականության և վարչարարության մեթոդաբանության վարչության միջազգային հարկային և մաքսային հարաբերությունների բաժնի գլխավոր մասնագետ՝ բաժնի պետի պարտականությունները կատարող </t>
  </si>
  <si>
    <t>Տաթևիկ Աշչյան, 
ՀՀ ֆինանսների նախարարության միջազգային համագործակցության վարչության Եվրասիական տնտեսական միության և Եվրասիական տնտեսական միության անդամ-պետությունների հետ համագործակցության բաժնի ավագ մասնագետ՝ բաժնի պետի պարտականությունները կատարող</t>
  </si>
  <si>
    <t>Դիանա Սանթրոսյան, 
ՀՀ ֆինանսների նախարարության միջազգային համագործակցության վարչության օտարերկրյա պետությունների և միջազգային կազմակերպությունների հետ համագործակցության համակարգման բաժնի գլխավոր մասնագետ՝ բաժնի պետի պարտականությունները կատարող</t>
  </si>
  <si>
    <t xml:space="preserve">Արկադի Պապոյան, 
ՀՀ կրթության, գիտության, մշակույթի և սպորտի նախարարության արտաքին կապերի և սփյուռքի վարչության պետ </t>
  </si>
  <si>
    <t xml:space="preserve">29.04.2025թ 
N 674-Ա 
02.05.2025թ 
N 699-Ա </t>
  </si>
  <si>
    <t>Արմեն Մելքոնյան, 
ՀՀ ֆինանսների նախարարության ֆինանսաբյուջետային վերահսկողության վարչության ֆինանսաբյուջետային վերահսկողության 1-ին բաժնի գլխավոր վերահսկող</t>
  </si>
  <si>
    <t xml:space="preserve">15.05.2025թ 
N 407-Ա </t>
  </si>
  <si>
    <t xml:space="preserve">02.06.2025թ 
N 188-Ա </t>
  </si>
  <si>
    <t>Արմեն Գևորգյան, 
ՀՀ ֆինանսների նախարարի խորհրդական</t>
  </si>
  <si>
    <t>Արմինե Վարշամյան, 
ՀՀ էկոնոմիկայի նախարարության թեթև արդյունաբերության վարչության պետ</t>
  </si>
  <si>
    <t>Նարինե Հարոյան, 
ՀՀ էկոնոմիկայի նախարարության թեթև արդյունաբերության վարչության առանձին գործառույթներ համակարգող խորհրդական</t>
  </si>
  <si>
    <t>27.05.2025թ
N 1132-Ա</t>
  </si>
  <si>
    <t>30.05.2025թ 
N 58-Ա</t>
  </si>
  <si>
    <t>Միլենա Կարապետյան, 
ՀՀ ՏԿԵՆ քաղաքացիական ավիացիայի կոմիտեի իրավաբանական վարչության պետ</t>
  </si>
  <si>
    <t>30.05.2025թ 
N 259-Ա</t>
  </si>
  <si>
    <t>Գեղամ Գաբրիելյան, 
ՀՀ ՏԿԵՆ քաղաքացիական ավիացիայի կոմիտեի ավիացիոն մասնագետների սերտիֆիկացման բաժնի պետ</t>
  </si>
  <si>
    <t>19.05.2025թ 
N 933-Ա</t>
  </si>
  <si>
    <t>19.05.2025թ 
N 944-Ա</t>
  </si>
  <si>
    <t>26.05.2025թ 
N 449-Ա</t>
  </si>
  <si>
    <t>29.05.2025թ 
N 1015-Ա</t>
  </si>
  <si>
    <t>Արեն Ղարագյոզյան, 
ՀՀ տարածքային կառավարման և ենթակառուցվածքների նախարարի օգնական</t>
  </si>
  <si>
    <t>02.06.2025թ 
N 1045-Ա</t>
  </si>
  <si>
    <t>Ռուզաննա Այվազյան, 
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ավտոմոբիլային տրանսպորտի քաղաքականության բաժնի պետ</t>
  </si>
  <si>
    <t>16.05.2025թ
 N 221-Ա</t>
  </si>
  <si>
    <t>27.05.2025թ 
N  ՆՀ-29-Ա</t>
  </si>
  <si>
    <t>Արուսյակ Տերչանյան, 
ՀՀ կենտրոնական ընտրական հանձնաժողովի անդամ</t>
  </si>
  <si>
    <t>27.05.2025թ 
N  Հ-59-Ա</t>
  </si>
  <si>
    <t>Ավետիք Սահակյան, 
ՀՀ կենտրոնական ընտրական հանձնաժողովի տեխնիկական աշխատող</t>
  </si>
  <si>
    <t>Արա Մկրտչյան, 
ՀՀ շրջակա միջավայրի նախարարի տեղակալ</t>
  </si>
  <si>
    <t>Արթուր Ղարաքեշիշյան, 
ՀՀ շրջակա միջավայրի նախարարության էկոպարեկային ծառայության ներքին անվտանգության վարչության տեղեկությունների ձեռքբերման և արագ հակազդման բաժնի խորհրդական՝ կառուցվածքային ստորաբաժանման առանձին գործառույթներ համակարգող</t>
  </si>
  <si>
    <t xml:space="preserve">03.06.2025թ 
N 428-ՀՆ 
</t>
  </si>
  <si>
    <t>02.06.2025թ 
N 470-Ա</t>
  </si>
  <si>
    <t>Կարեն Հակոբյան, 
ՀՀ բարձր տեխնոլոգիական արդյունաբերության նախարարության շուկայի զարգացման վարչության առևտրի խթանման բաժնի պետ</t>
  </si>
  <si>
    <t>30․05․2025 թ 
N 462-Ա</t>
  </si>
  <si>
    <t xml:space="preserve">23.05.2025թ 
N 186-Ա </t>
  </si>
  <si>
    <t xml:space="preserve">Կարեն Ալավերդյան, 
ՀՀ ֆինանսների նախարարության հաշվապահական հաշվառման և աուդիտորական գործունեության կարգավորման, հաշվետվությունների մշտադիտարկման վարչության պետ </t>
  </si>
  <si>
    <t>02.06.2025թ
 N 255-Ա</t>
  </si>
  <si>
    <t>Քնար Ղոնյան, 
ՀՀ առողջապահության նախարարության բժշկական օգնության քաղաքականության վարչության պետ</t>
  </si>
  <si>
    <t>Մեծ Բրիտանիայի և Հյուսիսային Իռլանդիայի Միացյալ Թագավորություն 
(Լիվերպուլ)</t>
  </si>
  <si>
    <t>04.06.2025թ 
N 48-Ա/4</t>
  </si>
  <si>
    <t>Էդուարդ Պետրոսյան, 
ՀՀ աշխատանքի և սոցիալական հարցերի նախարարության միասնական սոցիալական ծառայության պետ</t>
  </si>
  <si>
    <t>28.04.2025թ 
N Ա2/741-Ա</t>
  </si>
  <si>
    <t>28.04.2025թ 
N 2/2454-Ա</t>
  </si>
  <si>
    <t>06.06.2025թ 
N 51-Ա/4</t>
  </si>
  <si>
    <t>Ռուբեն Սարգսյան, 
ՀՀ աշխատանքի և սոցիալական հարցերի նախարարի տեղակալ</t>
  </si>
  <si>
    <t>Էլեն Մանասերյան, 
Հայաստանի արհմիությունների կոնֆեդերացիայի նախագահ</t>
  </si>
  <si>
    <t>Վահագն Համբարձումյան, 
Հայաստանի գործատուների հանրապետական միության նախագահ</t>
  </si>
  <si>
    <t>03.06.2025թ 
N  ՆՀ-31-Ա</t>
  </si>
  <si>
    <t>Լիլիա Հակոբյան, 
ՀՀ կենտրոնական ընտրական հանձնաժողովի իրավաբանական վարչության պետ</t>
  </si>
  <si>
    <t xml:space="preserve">29.05.2025թ 
N 2/3268-Ա </t>
  </si>
  <si>
    <t>Մհեր Մարտիրոսյան, 
ՀՀ պետական եկամուտների կոմիտեի արտաքին տնտեսական գործունեության մաքսային սպասարկման և հսկողության վարչության պետի տեղակալ</t>
  </si>
  <si>
    <t xml:space="preserve">09.06.2025թ 
N 1227-Ա </t>
  </si>
  <si>
    <t xml:space="preserve">09.06.2025թ 
N 456-ՀՆ </t>
  </si>
  <si>
    <t xml:space="preserve">09.06.2025թ 
N 454-ԳՔ </t>
  </si>
  <si>
    <t>26.05.2025թ 
N 45-Ա/4</t>
  </si>
  <si>
    <t>05.06.2025թ 
N 78-Ա</t>
  </si>
  <si>
    <t>Թամարա Թորոսյան, 
ՀՀ աշխատանքի և սոցիալական հարցերի նախարարության միասնական սոցիալական ծառայության պետի տեղակալ</t>
  </si>
  <si>
    <t xml:space="preserve">29.05.2025թ 
N 2/3258-Ա </t>
  </si>
  <si>
    <t xml:space="preserve">02.06.2025թ 
N 471-Ա </t>
  </si>
  <si>
    <t>09․06․2025թ  
N 22-Ա</t>
  </si>
  <si>
    <t>Տիգրան Հակոբյան, 
Հեռուստատեսության և ռադիոյի հանձնաժողովի  նախագահ</t>
  </si>
  <si>
    <t>09․06․2025թ  
N ԳՔ-89-Ա</t>
  </si>
  <si>
    <t xml:space="preserve">11.06.2025թ 
N 461-ՀՆ 
</t>
  </si>
  <si>
    <t>Աշոտ Ուլիխանյան, 
ՀՀ հանրային ծառայությունները կարգավորող հանձնաժողովի սակագնային քաղաքականության վարչության պետ</t>
  </si>
  <si>
    <t xml:space="preserve">11.06.2025թ 
N 462-ԳՔ 
</t>
  </si>
  <si>
    <t>Սևակ Բաբայան, 
ՀՀ հանրային ծառայությունները կարգավորող հանձնաժողովի ֆինանսատեխնիկական և դիմումների քննարկման վարչության ֆինանսական վերլուծության բաժնի պետ</t>
  </si>
  <si>
    <t>Զարուհի Ստեփանյան, 
ՀՀ հանրային ծառայությունները կարգավորող հանձնաժողովի միջազգային համագործակցության բաժնի պետ</t>
  </si>
  <si>
    <t>21.04.2025թ 
N 733-Ա</t>
  </si>
  <si>
    <t xml:space="preserve">12.06.2025թ 
N 465-ՀՆ 
</t>
  </si>
  <si>
    <t>Ֆրանսիայի Հանրապետություն 
(Բարբիզոն)</t>
  </si>
  <si>
    <t>12.06.2025թ
 N 508-Ա</t>
  </si>
  <si>
    <t>16.06.2025թ
 N 290-Ա</t>
  </si>
  <si>
    <t>Անահիտ Ավանեսյան, 
ՀՀ առողջապահության  նախարար</t>
  </si>
  <si>
    <t>13.06.2025թ 
N 727-Ա</t>
  </si>
  <si>
    <t xml:space="preserve">29.05.2025թ 
N Ա2/931-Ա  </t>
  </si>
  <si>
    <t>Սարգիս Բաբայան, 
ՀՀ պետական եկամուտների կոմիտեի ներքին անվտանգության վարչության խորհրդական</t>
  </si>
  <si>
    <t xml:space="preserve">12.06.2025թ 
N 1261-Ա </t>
  </si>
  <si>
    <t xml:space="preserve">17.06.2025թ 
N 1281-Ա </t>
  </si>
  <si>
    <t>Ֆրանսիայի Հանրապետություն 
(Շանտիյ)</t>
  </si>
  <si>
    <t>Ծովինար Գալստյան, 
ՀՀ բարձր տեխնոլոգիական արդյունաբերության նախարարության կապի և փոստի վարչության փոստի բաժնի պետ</t>
  </si>
  <si>
    <t>18.06.2025թ 
N 43-Ա</t>
  </si>
  <si>
    <t>13.06.2025թ 
N 1289-Ա</t>
  </si>
  <si>
    <t>Մերի Աղաջանյան, 
ՀՀ տարածքային կառավարման և ենթակառուցվածքների նախարարության ավիացիոն պատահարների և լուրջ միջադեպերի քննության բաժնի գլխավոր մասնագետ</t>
  </si>
  <si>
    <t>09.06.2025թ 
N 1231-Ա</t>
  </si>
  <si>
    <t>Ասատուր Վարդանյան, 
ՀՀ տարածքային կառավարման և ենթակառուցվածքների նախարարի տեղակալ</t>
  </si>
  <si>
    <t>Ռուզաննա Խաչատրյան, 
ՀՀ կադաստրի կոմիտեի ղեկավարի օգնական</t>
  </si>
  <si>
    <t>21.05.2025թ 
N 428-Ա 
13.06.2025թ 
N 512-Ա</t>
  </si>
  <si>
    <t>20.05.2025թ 
N 2/2983-Ա 
19.06.2025թ 
N 2/3860-Ա</t>
  </si>
  <si>
    <t xml:space="preserve">18.06.2025թ 
N 223-Ա </t>
  </si>
  <si>
    <t>1.3</t>
  </si>
  <si>
    <t>1.4</t>
  </si>
  <si>
    <t>2. ՀՀ սննդամթերքի անվտանգության տեսչական մարմին</t>
  </si>
  <si>
    <t>3. ՀՀ սահմանադրական դատարան</t>
  </si>
  <si>
    <t xml:space="preserve">28.03.2025թ 
N ՍԴՆՈ-34 31.03.2025թ 
N Հ/0065-25
</t>
  </si>
  <si>
    <t>21.04.2025թ 
N ՍԴՆՈ-42 
22.04.2025թ 
N Հ/0092-25</t>
  </si>
  <si>
    <t>Ալինա Փխրիկյան, 
ՀՀ սահմանադրական դատարանի նախագահի խորհրդական</t>
  </si>
  <si>
    <t>Նաիրա Հովհաննիսյան, 
ՀՀ սահմանադրական դատարանի նախագահի խորհրդական</t>
  </si>
  <si>
    <t>Քրիստինե Մելքոնյան, 
ՀՀ սահմանադրական դատարանի մամուլի քարտուղար</t>
  </si>
  <si>
    <t>Աիդա Թադևոսյան, 
ՀՀ սահմանադրական դատարանի աշխատակազմի փորձագիտական-վերլուծական բաժնի վարիչ</t>
  </si>
  <si>
    <t>Մարինե Ավագյան, 
ՀՀ սահմանադրական դատարանի ԻԽՎ անհատական դիմումների բաժնի վարիչ</t>
  </si>
  <si>
    <t>Ժորա Խաչատրյան, 
ՀՀ սահմանադրական դատարանի ԻԽՎ միջազգային պայմանագրերի բաժնի վարիչ</t>
  </si>
  <si>
    <t>Ֆենյա Աղաբեկյան, 
ՀՀ սահմանադրական դատարանի ԻԽՎ փորձագիտական-վերլուծական բաժնի գլխավոր մասնագետ</t>
  </si>
  <si>
    <t>Լուսինե Ալեքսանյան, 
ՀՀ սահմանադրական դատարանի ԻԽՎ փորձագիտական-վերլուծական բաժնի գլխավոր մասնագետ</t>
  </si>
  <si>
    <t>Ռաֆայել Մանուկյան, 
ՀՀ սահմանադրական դատարանի հանրային կապերի և արարողակարգի բաժնի գլխավոր մասնագետ</t>
  </si>
  <si>
    <t>Արտաշես Խալաթյան, 
ՀՀ սահմանադրական դատարանի դատավորի օգնական</t>
  </si>
  <si>
    <t>Ինեսա Պետրոսյան, 
ՀՀ սահմանադրական դատարանի դատավորի օգնական</t>
  </si>
  <si>
    <t>18.06.2025թ 
N 523-Ա</t>
  </si>
  <si>
    <t>28.04.2025թ 
N ՍԴՆՈ-45 
28.04.2025թ 
N Հ/0103-25</t>
  </si>
  <si>
    <t>02.05.2025թ 
N ՍԴՆՈ-48 
15.05.2025թ 
N Հ/0115-25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</si>
  <si>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</si>
  <si>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</si>
  <si>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</si>
  <si>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</si>
  <si>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</si>
  <si>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</si>
  <si>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</si>
  <si>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</si>
  <si>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</si>
  <si>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</si>
  <si>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</si>
  <si>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</si>
  <si>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</si>
  <si>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 xml:space="preserve">4. ՀՀ դատախազություն </t>
  </si>
  <si>
    <t>Մհեր Ափրիկյան, 
ՀՀ դատախազության գլխավոր քարտուղար</t>
  </si>
  <si>
    <t xml:space="preserve">5. ՀՀ տարածքային կառավարման և ենթակառուցվածքների նախարարություն 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</si>
  <si>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</si>
  <si>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</si>
  <si>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</si>
  <si>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</si>
  <si>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</si>
  <si>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</si>
  <si>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</si>
  <si>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</si>
  <si>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</si>
  <si>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</si>
  <si>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</si>
  <si>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</si>
  <si>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</si>
  <si>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</si>
  <si>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</si>
  <si>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</si>
  <si>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</si>
  <si>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 xml:space="preserve">6. ՀՀ առողջապահության  նախարարություն </t>
  </si>
  <si>
    <t>6.4</t>
  </si>
  <si>
    <t>6.5</t>
  </si>
  <si>
    <t>6.6</t>
  </si>
  <si>
    <t>6.7</t>
  </si>
  <si>
    <t>6.8</t>
  </si>
  <si>
    <t>7.3</t>
  </si>
  <si>
    <t>7.4</t>
  </si>
  <si>
    <t>7.5</t>
  </si>
  <si>
    <t>7.6</t>
  </si>
  <si>
    <t>Արթուր Սեդրակյան, 
ՀՀ կրթության, գիտության, մշակույթի և սպորտի նախարարության սպորտի քաղաքականության վարչության  քաղաքականության մշակման և վերլուծությունների բաժնի պետ</t>
  </si>
  <si>
    <t>19.06.2025թ 
N 529-Ա</t>
  </si>
  <si>
    <t>23.06.2025թ 
N 1348-Ա</t>
  </si>
  <si>
    <t>20.06.2025թ 
N 1340-Ա</t>
  </si>
  <si>
    <t>Նունե Պապիկյան, 
ՀՀ տարածքային կառավարման և ենթակառուցվածքների նախարարության արտաքին կապերի վարչության միջտարածաշրջանային համագործակցության և արարողակարգի բաժնի պետ</t>
  </si>
  <si>
    <t>5.21</t>
  </si>
  <si>
    <t>5.22</t>
  </si>
  <si>
    <t>5.23</t>
  </si>
  <si>
    <t xml:space="preserve">20.06.2025թ 
N 2/3919-Ա  </t>
  </si>
  <si>
    <t>Գոհար Միքաելյան, 
ՀՀ պետական եկամուտների կոմիտեի վարչարարության մեթոդաբանության և ընթացակարգերի վարչության հեռախոսազանգերի կենտրոն-բաժնի գլխավոր հարկային տեսուչ</t>
  </si>
  <si>
    <t>Մարիամ Ստեփանյան, 
ՀՀ էկոնոմիկայի նախարարության ներդրումային ծրագրերի վարչության ներդրումային ծրագրերի համակարգման և աջակցման բաժնի գլխավոր մասնագետ</t>
  </si>
  <si>
    <t>Արթուր Սաֆարյան, 
ՀՀ հանրային ծառայությունները կարգավորող հանձնաժողովի գլխավոր քարտուղար</t>
  </si>
  <si>
    <t>20.06.2025թ 
N 233-Ա</t>
  </si>
  <si>
    <t>25.06.2025թ 
N 196-Ա</t>
  </si>
  <si>
    <t xml:space="preserve">20.06.2025թ 
N 2/3887-Ա  </t>
  </si>
  <si>
    <t xml:space="preserve">20.06.2025թ 
N 535-Ա </t>
  </si>
  <si>
    <t xml:space="preserve">23.06.2025թ 
N 490-ՀՆ </t>
  </si>
  <si>
    <t>23.06.2025թ 
N 489-ԳՔ</t>
  </si>
  <si>
    <t>Սիրո Ամիրխանյան, 
Գլխավոր հարկադիր կատարող</t>
  </si>
  <si>
    <t>Գոհար Մկրտչյան, 
Գլխավոր հարկադիր կատարողի տեղակալ</t>
  </si>
  <si>
    <t>Վահե Մովսիսյան, 
Գլխավոր հարկադիր կատարողի տեղակալ</t>
  </si>
  <si>
    <t>Արման Մաթևոսյան, 
Գլխավոր հարկադիր կատարողի օգնական</t>
  </si>
  <si>
    <t>9.ՀՀ արդարադատության նախարարության պրոբացիայի ծառայություն</t>
  </si>
  <si>
    <t xml:space="preserve">10. ՀՀ էկոնոմիկայի նախարարություն 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</si>
  <si>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</si>
  <si>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</si>
  <si>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</si>
  <si>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</si>
  <si>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</si>
  <si>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</si>
  <si>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</si>
  <si>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</si>
  <si>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</si>
  <si>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</si>
  <si>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</si>
  <si>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</si>
  <si>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</si>
  <si>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</si>
  <si>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</si>
  <si>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</si>
  <si>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</si>
  <si>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</si>
  <si>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</si>
  <si>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</si>
  <si>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</si>
  <si>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</si>
  <si>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</si>
  <si>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</si>
  <si>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</si>
  <si>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</si>
  <si>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</si>
  <si>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 xml:space="preserve">26.06.2025թ 
N 497-ԳՔ 
</t>
  </si>
  <si>
    <t>10.37</t>
  </si>
  <si>
    <t>10.38</t>
  </si>
  <si>
    <t>10.39</t>
  </si>
  <si>
    <t>10.40</t>
  </si>
  <si>
    <t>10.41</t>
  </si>
  <si>
    <t>10.42</t>
  </si>
  <si>
    <t>10.43</t>
  </si>
  <si>
    <t>11. ՀՀ շրջակա միջավայրի նախարարություն</t>
  </si>
  <si>
    <t>11.3</t>
  </si>
  <si>
    <t>11.4</t>
  </si>
  <si>
    <t>12. ՀՀ շրջակա միջավայրի նախարարության  էկոպարեկային ծառայություն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</si>
  <si>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</si>
  <si>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</si>
  <si>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</si>
  <si>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</si>
  <si>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</si>
  <si>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</si>
  <si>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</si>
  <si>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</si>
  <si>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</si>
  <si>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</si>
  <si>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</si>
  <si>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Աննա Հարոյան, 
ՀՀ կրթության, գիտության, մշակույթի և սպորտի նախարարության ժամանակակից արվեստի և գրահրատարակչության վարչության արվեստի և գրահրատարակչության ոլորտի քաղաքականության մշակման բաժնի գլխավոր մասնագետի ժամանակավոր պաշտոնակատար</t>
  </si>
  <si>
    <t>02.06.2025թ 
N 173-Ա</t>
  </si>
  <si>
    <t xml:space="preserve">14. ՀՀ աշխատանքի և սոցիալական հարցերի նախարարություն </t>
  </si>
  <si>
    <t>14.8</t>
  </si>
  <si>
    <t>14.9</t>
  </si>
  <si>
    <t xml:space="preserve">15. ՀՀ աշխատանքի և սոցիալական հարցերի նախարարության միասնական սոցիալական ծառայություն </t>
  </si>
  <si>
    <t xml:space="preserve">16. ՀՀ բարձր տեխնոլոգիական արդյունաբերության նախարարություն 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</si>
  <si>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</si>
  <si>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</si>
  <si>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</si>
  <si>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</si>
  <si>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</si>
  <si>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</si>
  <si>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</si>
  <si>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</si>
  <si>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</si>
  <si>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</si>
  <si>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</si>
  <si>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</si>
  <si>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</si>
  <si>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</si>
  <si>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</si>
  <si>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</si>
  <si>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</si>
  <si>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</si>
  <si>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</si>
  <si>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 xml:space="preserve">28.03.2025թ 
N 597-Ա 
04.04.2025թ 
N 659-Ա </t>
  </si>
  <si>
    <t xml:space="preserve">Անուշիկ Ավետյան, 
ՀՀ էկոնոմիկայի նախարարի տեղակալ </t>
  </si>
  <si>
    <t>Դավիթ Թունանյան, 
ՀՀ տարածքային կառավարման և ենթակառուցվածքների նախարարի խորհրդական</t>
  </si>
  <si>
    <t xml:space="preserve">17. ՀՀ ֆինանսների նախարարություն </t>
  </si>
  <si>
    <t>17.9</t>
  </si>
  <si>
    <t>17.10</t>
  </si>
  <si>
    <t>17.11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</si>
  <si>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</si>
  <si>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</si>
  <si>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</si>
  <si>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</si>
  <si>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</si>
  <si>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</si>
  <si>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</si>
  <si>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</si>
  <si>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</si>
  <si>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17.21</t>
  </si>
  <si>
    <t>17.22</t>
  </si>
  <si>
    <t>17.23</t>
  </si>
  <si>
    <t>17.24</t>
  </si>
  <si>
    <t>17.25</t>
  </si>
  <si>
    <t>17.26</t>
  </si>
  <si>
    <t>17.27</t>
  </si>
  <si>
    <t>17.28</t>
  </si>
  <si>
    <t xml:space="preserve">18. Մարդու իրավունքների պաշտպանի աշխատակազմ </t>
  </si>
  <si>
    <t>18. Մարդու իրավունքների պաշտպանի աշխատակազմ</t>
  </si>
  <si>
    <t>18.3</t>
  </si>
  <si>
    <t>18.4</t>
  </si>
  <si>
    <t>18.5</t>
  </si>
  <si>
    <t>18.6</t>
  </si>
  <si>
    <t>18.7</t>
  </si>
  <si>
    <t>18.8</t>
  </si>
  <si>
    <t>18.9</t>
  </si>
  <si>
    <t>18.10</t>
  </si>
  <si>
    <t>19.2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</si>
  <si>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</si>
  <si>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</si>
  <si>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</si>
  <si>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</si>
  <si>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</si>
  <si>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</si>
  <si>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</si>
  <si>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</si>
  <si>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</si>
  <si>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</si>
  <si>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</si>
  <si>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</si>
  <si>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</si>
  <si>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</si>
  <si>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</si>
  <si>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</si>
  <si>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</si>
  <si>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</si>
  <si>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</si>
  <si>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</si>
  <si>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</si>
  <si>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</si>
  <si>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</si>
  <si>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</si>
  <si>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</si>
  <si>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</si>
  <si>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</si>
  <si>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</si>
  <si>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</si>
  <si>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</si>
  <si>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20.32</t>
  </si>
  <si>
    <t>20.33</t>
  </si>
  <si>
    <t xml:space="preserve">Կամո Սարգսյան, 
ՀՀ հանրային ծառայությունները կարգավորող հանձնաժողովի նախագահի խորհրդական 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</si>
  <si>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</si>
  <si>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</si>
  <si>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</si>
  <si>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</si>
  <si>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</si>
  <si>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</si>
  <si>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</si>
  <si>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</si>
  <si>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</si>
  <si>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</si>
  <si>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</si>
  <si>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22. Մրցակցության պաշտպանության հանձնաժողով</t>
  </si>
  <si>
    <t>23. Հեռուստատեսության և ռադիոյի հանձնաժողով</t>
  </si>
  <si>
    <t>Ալլա Թումանյան, 
Հեռուստատեսության և ռադիոյի հանձնաժողովի  միջազգային կապերի, հասարակայնության հետ կապերի և զարգացման ծրագրերի բաժնի պետ</t>
  </si>
  <si>
    <t>Աստղինե Մանուկյան, 
Հեռուստատեսության և ռադիոյի հանձնաժողովի իրավաբանական և լիցենզավորման վարչության իրավական ապահովման բաժնի գլխավոր իրավաբան</t>
  </si>
  <si>
    <t>24. Կոռուպցիայի կանխարգելման հանձնաժողով</t>
  </si>
  <si>
    <t>Լիլիթ Ալեքսանյան, 
Կոռուպցիայի կանխարգելման հանձնաժողովի անդամ</t>
  </si>
  <si>
    <t>25. ՀՀ վիճակագրական կոմիտե</t>
  </si>
  <si>
    <t>26. ՀՀ կադաստրի կոմիտե</t>
  </si>
  <si>
    <t>26.5</t>
  </si>
  <si>
    <t>26.6</t>
  </si>
  <si>
    <t>26.7</t>
  </si>
  <si>
    <t>26.8</t>
  </si>
  <si>
    <t>26.10</t>
  </si>
  <si>
    <t>26.11</t>
  </si>
  <si>
    <t>26.12</t>
  </si>
  <si>
    <t>26.13</t>
  </si>
  <si>
    <t>26.14</t>
  </si>
  <si>
    <t>26.15</t>
  </si>
  <si>
    <t>26.16</t>
  </si>
  <si>
    <t>27. ՀՀ պետական եկամուտների  կոմիտե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</si>
  <si>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</si>
  <si>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</si>
  <si>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</si>
  <si>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</si>
  <si>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</si>
  <si>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</si>
  <si>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</si>
  <si>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</si>
  <si>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</si>
  <si>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</si>
  <si>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</si>
  <si>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27.13</t>
  </si>
  <si>
    <t>27.14</t>
  </si>
  <si>
    <t>27.15</t>
  </si>
  <si>
    <t>27.16</t>
  </si>
  <si>
    <t>27.17</t>
  </si>
  <si>
    <t>27.18</t>
  </si>
  <si>
    <t>27.19</t>
  </si>
  <si>
    <t>27.20</t>
  </si>
  <si>
    <t>27.21</t>
  </si>
  <si>
    <t>27.22</t>
  </si>
  <si>
    <t>27.23</t>
  </si>
  <si>
    <t>27.24</t>
  </si>
  <si>
    <t>27.25</t>
  </si>
  <si>
    <t>27.26</t>
  </si>
  <si>
    <t>27.27</t>
  </si>
  <si>
    <t>27.28</t>
  </si>
  <si>
    <t>27.29</t>
  </si>
  <si>
    <t>27.30</t>
  </si>
  <si>
    <t>27.31</t>
  </si>
  <si>
    <t>27.32</t>
  </si>
  <si>
    <t>27.33</t>
  </si>
  <si>
    <t>27.34</t>
  </si>
  <si>
    <t>27.35</t>
  </si>
  <si>
    <t>27.36</t>
  </si>
  <si>
    <t>27.37</t>
  </si>
  <si>
    <t>27.38</t>
  </si>
  <si>
    <t>27.39</t>
  </si>
  <si>
    <t>27.40</t>
  </si>
  <si>
    <t>27.41</t>
  </si>
  <si>
    <t>27.42</t>
  </si>
  <si>
    <t>27.43</t>
  </si>
  <si>
    <t>27.44</t>
  </si>
  <si>
    <t xml:space="preserve">25.04.2025թ 
N 334-Ա 
08.05.2025թ 
N 381-Ա </t>
  </si>
  <si>
    <t xml:space="preserve">29.04.2025թ 
N 2/2483-Ա </t>
  </si>
  <si>
    <t>Մարիամ Տիտիզյան, 
ՀՀ պետական եկամուտների կոմիտեի մաքսանենգության դեմ պայքարի վարչության իրավապահ համագործակցության և տեղեկությունների վերլուծության բաժնի պետ</t>
  </si>
  <si>
    <t xml:space="preserve">20.05.2025թ 
N 2/3001-Ա </t>
  </si>
  <si>
    <t>Նաիրուհի Ավետիսյան, 
ՀՀ պետական եկամուտների կոմիտեի միջազգային հարկման վարչության պետ</t>
  </si>
  <si>
    <t>28. ՀՀ ՏԿԵՆ քաղաքացիական ավիացիայի կոմիտե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</si>
  <si>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</si>
  <si>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</si>
  <si>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</si>
  <si>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</si>
  <si>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</si>
  <si>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</si>
  <si>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</si>
  <si>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</si>
  <si>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</si>
  <si>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</si>
  <si>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</si>
  <si>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</si>
  <si>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</si>
  <si>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</si>
  <si>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</si>
  <si>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</si>
  <si>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</si>
  <si>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>28.19</t>
  </si>
  <si>
    <t>Արմինե Բաղդոյան, 
ՀՀ ՏԿԵՆ քաղաքացիական ավիացիայի կոմիտեի թռիչքային պիտանիության վարչության գլխավոր մասնագետ-տեսուչ</t>
  </si>
  <si>
    <t>Մոնիկա Մարտիրոսյան, 
ՀՀ ՏԿԵՆ քաղաքացիական ավիացիայի կոմիտեի թռիչքային պիտանիության վարչության առաջատար մասնագետ</t>
  </si>
  <si>
    <t>Ալիկ Սարգսյան, 
ՀՀ ՏԿԵՆ քաղաքացիական ավիացիայի կոմիտեի ավիացիոն մասնագետների սերտիֆիկացման բաժնի գլխավոր մասնագետ-տեսուչ</t>
  </si>
  <si>
    <t>Ասպրամ Ենգիբարյան, 
ՀՀ ՏԿԵՆ քաղաքացիական ավիացիայի կոմիտեի ավիացիոն անվտանգության վարչության գլխավոր մասնագետ-տեսուչ</t>
  </si>
  <si>
    <t>Մաթևոս Պողոսյան, 
ՀՀ ՏԿԵՆ քաղաքացիական ավիացիայի կոմիտեի օդանավակայանների սերտիֆիկացման և օդային երթևեկության կազմակերպման վարչության գլխավոր մասնագետ-տեսուչ</t>
  </si>
  <si>
    <t>29. ՀՀ ներքին գործերի նախարարություն</t>
  </si>
  <si>
    <t>30. ՀՀ հաշվեքննիչ պալատ</t>
  </si>
  <si>
    <t>30.1</t>
  </si>
  <si>
    <t>30.2</t>
  </si>
  <si>
    <t>30.3</t>
  </si>
  <si>
    <t>30.4</t>
  </si>
  <si>
    <t>30.5</t>
  </si>
  <si>
    <t>30.6</t>
  </si>
  <si>
    <t>31. ՀՀ միջուկային անվտանգության կարգավորման կոմիտե</t>
  </si>
  <si>
    <t>31.1</t>
  </si>
  <si>
    <t>32. ՀՀ քննչական կոմիտե</t>
  </si>
  <si>
    <t>32.1</t>
  </si>
  <si>
    <t>33. ՀՀ Գեղարքունիքի մարզպետի աշխատակազմ</t>
  </si>
  <si>
    <t>33.1</t>
  </si>
  <si>
    <t>Ուզբեկստանի Հանրապետություն 
(Տաշքենդ)</t>
  </si>
  <si>
    <t>2. Հաշվետու եռամսյակը _2025_ թվական, _2-րդ_ եռամսյակ</t>
  </si>
  <si>
    <t>3. Ընդամենը գործուղումների քանակը _120_</t>
  </si>
  <si>
    <t>4. Ընդամենը գործուղման մեկնողների թիվը _162_</t>
  </si>
  <si>
    <t>8. Էկոնոմ դասի ավիածառայությունից օգտվողների ընդամենը թիվը _104_</t>
  </si>
  <si>
    <t>3. Ընդամենը գործուղումների քանակը _22_</t>
  </si>
  <si>
    <t>4. Ընդամենը գործուղման մեկնողների թիվը _51_</t>
  </si>
  <si>
    <t>5. Գործուղվող պատվիրակությունների անդամների միջին թիվը _3_</t>
  </si>
  <si>
    <t>6. Գործուղումների միջին տևողությունը _2_</t>
  </si>
  <si>
    <t>3. Ընդամենը գործուղումների քանակը _13_</t>
  </si>
  <si>
    <t>4. Ընդամենը գործուղման մեկնողների թիվը _90_</t>
  </si>
  <si>
    <t>6. Գործուղումների միջին տևողությունը _10_</t>
  </si>
  <si>
    <t>8. Էկոնոմ դասի ավիածառայությունից օգտվողների ընդամենը թիվը _39_</t>
  </si>
  <si>
    <t>Գուրգեն Աֆրիկյան, 
ՀՀ արդարադատության նախարարության պրոբացիայի ծառայության պետ</t>
  </si>
  <si>
    <t>Մարինա Մխիթարյան, 
ՀՀ արդարադատության նախարարության պրոբացիայի ծառայության կենտրոնական մարմնի կազմմեթոդական և վերլուծական բաժնի գլխավոր ծառայող,  արդարադատության մայոր</t>
  </si>
  <si>
    <t>01.04.2025թ 
N ՆԿ-9-Ա 
03.04.2025թ 
N 649-Ա</t>
  </si>
  <si>
    <t>05.06.2025թ 
N 440-Ա</t>
  </si>
  <si>
    <t xml:space="preserve"> 14.04.2025թ 
N 156-Ա</t>
  </si>
  <si>
    <t xml:space="preserve"> 14.04.2025թ 
N 467-Ա</t>
  </si>
  <si>
    <t>13.06.2025թ 
N 217-Ա</t>
  </si>
  <si>
    <t xml:space="preserve"> 03.03.2025թ 
N 95-Ա</t>
  </si>
  <si>
    <t xml:space="preserve"> 03.03.2025թ 
N 246-Ա</t>
  </si>
  <si>
    <t xml:space="preserve"> 04.04.2025թ 
N 271-Ա 
05.05.2025թ 
N 365-Ա</t>
  </si>
  <si>
    <t xml:space="preserve"> 01.04.2025թ 
N 138-Ա</t>
  </si>
  <si>
    <t xml:space="preserve"> 01.04.2025թ 
N 139-Ա</t>
  </si>
  <si>
    <t xml:space="preserve"> 02.04.2025թ 
N 144-Ա</t>
  </si>
  <si>
    <t>10.04.2025թ 
N 294-Ա</t>
  </si>
  <si>
    <t>21.04.2025թ 
N 828-Ա</t>
  </si>
  <si>
    <t>17.06.2025թ 
N 480-Ա</t>
  </si>
  <si>
    <t>21.03.2025թ 
N 126-Ա</t>
  </si>
  <si>
    <t>21.03.2025թ 
N 127-Ա</t>
  </si>
  <si>
    <t>17.04.2025թ 
N 161-Ա</t>
  </si>
  <si>
    <t>16.06.2025թ 
N 516-Ա</t>
  </si>
  <si>
    <t>Ռաֆայել Գրիգորյան, 
ՀՀ պետական եկամուտների կոմիտեի մաքսային ռիսկերի կառավարման և վիճակագրության վարչության պետ</t>
  </si>
  <si>
    <t>Ալբանիայի Հանրապետություն 
(Տիրանա)</t>
  </si>
  <si>
    <t>Ամերիկայի Միացյալ Նահանգներ 
(Յուտա)</t>
  </si>
  <si>
    <t xml:space="preserve">Ավստրիայի Հանրապետություն 
(Վիեննա) </t>
  </si>
  <si>
    <t xml:space="preserve">Բելգիայի Թագավորություն 
(Բրյուսել) </t>
  </si>
  <si>
    <t>Գերմանիայի Դաշնային Հանրապետություն 
(Բադ Սասսենդորֆ)</t>
  </si>
  <si>
    <t xml:space="preserve">Գերմանիայի Դաշնային Հանրապետություն 
(Լայպցիգ) </t>
  </si>
  <si>
    <t>Գերմանիայի Դաշնային Հանրապետություն 
(Լայպցիգ)</t>
  </si>
  <si>
    <t>Գերմանիայի Դաշնային Հանրապետություն 
(Նաումբուրգ)</t>
  </si>
  <si>
    <t xml:space="preserve">Եգիպտոսի Արաբական Հանրապետություն 
(Կահիրե) </t>
  </si>
  <si>
    <t>Եթովպիայի Դաշնային Ժողովրդավարական Հանրապետություն 
(Ադիս Աբեբա)</t>
  </si>
  <si>
    <t>Էստոնիայի Հանրապետություն 
(Տալլին)</t>
  </si>
  <si>
    <t>Էստոնիայի Հանրապետություն 
(Տալլին, Տարտու)</t>
  </si>
  <si>
    <t xml:space="preserve">Թաիլանդի Թագավորություն 
(Բանգկոկ) </t>
  </si>
  <si>
    <t>Իտալիայաի Հանրապետություն 
(Միլան)</t>
  </si>
  <si>
    <t xml:space="preserve">Իտալիայի Հանրապետություն 
(Թուրին)   </t>
  </si>
  <si>
    <t>Իրանի Իսլամական Հանրապետություն 
(Թեհրան)</t>
  </si>
  <si>
    <t>Իրանի Իսլամական Հանրապետություն 
(Նորդուզ)</t>
  </si>
  <si>
    <t>Լատվիայի Հանրապետություն 
(Ռիգա)</t>
  </si>
  <si>
    <t>Լեհաստանի Հանրապետություն 
(Վրոցլավ)</t>
  </si>
  <si>
    <t xml:space="preserve">Խորվաթիայի Հանրապետություն 
(Զագրեբ)   </t>
  </si>
  <si>
    <t>Կիպրոսի Հանրապետություն 
(Նիկոսիա)</t>
  </si>
  <si>
    <t>Հյուսիսային Մակեդոնիայի Հանրապետություն 
(Սկոպյե)</t>
  </si>
  <si>
    <t>Հունաստանի Հանրապետություն 
(Աթենք)</t>
  </si>
  <si>
    <t>Հունգարիա 
(Բուդապեշտ)</t>
  </si>
  <si>
    <t xml:space="preserve">Ղազախստանի Հանրապետություն 
(Ալմաթի) </t>
  </si>
  <si>
    <t xml:space="preserve">Ղրղզստանի Հանրապետություն 
(Իսիկ-Կուլ) </t>
  </si>
  <si>
    <t>Ղրղզստանի Հանրապետություն 
(Չոլպոն-Աթա)</t>
  </si>
  <si>
    <t>Ճապոնիա 
(Սայտամա)</t>
  </si>
  <si>
    <t>Մալդիվների Հանրապետություն 
(Հյուսիսային Մալե)</t>
  </si>
  <si>
    <t>Մավրիկիոսի Հանրապետություն 
(Մավրիկիոս)</t>
  </si>
  <si>
    <t xml:space="preserve">Մոլդովայի Հանրապետություն 
(Քիշնև) </t>
  </si>
  <si>
    <t xml:space="preserve">Նիդերլանդների Թագավորություն 
(Ամստերդամ)   </t>
  </si>
  <si>
    <t>Նիդերլանդների Թագավորություն 
(Հաագա)</t>
  </si>
  <si>
    <t>Շվեդիայի Թագավորություն 
(Ստոկհոլմ)</t>
  </si>
  <si>
    <t>Շվեդիայի Թագավորություն 
(Գավլե)</t>
  </si>
  <si>
    <t xml:space="preserve">Շվեյցարիայի Համադաշնություն 
(Ժնև)   </t>
  </si>
  <si>
    <t>Չեխիայի Հանրապետություն 
(Պրահա)</t>
  </si>
  <si>
    <t>Չինաստանի Ժողովրդական Հանրապետություն 
(Ինչուան)</t>
  </si>
  <si>
    <t>Չինաստանի Ժողովրդական Հանրապետություն 
(Տյանցզին)</t>
  </si>
  <si>
    <t>Ռումինիա 
(Բուխարեստ)</t>
  </si>
  <si>
    <t>Ռուսաստանի Դաշնություն 
(Կիսլովոդսկ)</t>
  </si>
  <si>
    <t xml:space="preserve">Ռուսաստանի Դաշնություն 
(Մոսկվա) </t>
  </si>
  <si>
    <t>Ռուսաստանի Դաշնություն 
(Սանկտ Պետերբուրգ)</t>
  </si>
  <si>
    <t>Ռուսաստանի Դաշնություն 
(Սոչի)</t>
  </si>
  <si>
    <t>Սերբիայի Հանրապետություն 
(Բելգրադ)</t>
  </si>
  <si>
    <t>Սինգապուրի Հանրապետություն 
(Սինգապուր)</t>
  </si>
  <si>
    <t>Սլովենիայի Հանրապետություն 
(Բլեդ)</t>
  </si>
  <si>
    <t>Վրաստան 
(Կախեթի)</t>
  </si>
  <si>
    <t xml:space="preserve">Տաջիկստանի Հանրապետություն 
(Դուշանբե) </t>
  </si>
  <si>
    <t>Օմանի Սուլթանություն 
(Մասկատ)</t>
  </si>
  <si>
    <t xml:space="preserve">13. ՀՀ կրթության, գիտության, մշակույթի և սպորտի նախարարություն </t>
  </si>
  <si>
    <t>26.9</t>
  </si>
  <si>
    <t>1</t>
  </si>
  <si>
    <t>29. ՀՀ ՆԳՆ փրկարարական ծառայություններ</t>
  </si>
  <si>
    <t>31.03.2025թ
 N 130-Ա 
03.04.2025թ
 N 143-Ա</t>
  </si>
  <si>
    <t>15.04.2025թ 
N 207-Ա</t>
  </si>
  <si>
    <t>30.04.2025թ 
N 377-Ա</t>
  </si>
  <si>
    <t>16.04.2025թ 
N 215-Ա</t>
  </si>
  <si>
    <t>30.04.2025թ 
N 378-Ա</t>
  </si>
  <si>
    <t>27.05.2025թ 
N 512-Ա</t>
  </si>
  <si>
    <t>17.04.2025թ 
N 222-Ա</t>
  </si>
  <si>
    <t>18.04.2025թ 
N 122-Ա</t>
  </si>
  <si>
    <t>07.04.2025թ 
N 276-Ա</t>
  </si>
  <si>
    <t>07.04.2025թ 
N 483-Կ</t>
  </si>
  <si>
    <t>17.04.2025թ 
N 544-Կ</t>
  </si>
  <si>
    <t>10.04.2025թ 
N 507-Կ
15.04.2025թ 
N 535-Կ</t>
  </si>
  <si>
    <t>08.05.2025թ 
N 660-Կ</t>
  </si>
  <si>
    <t>12.05.2025թ 
N 394-Ա</t>
  </si>
  <si>
    <t>07.05.2025թ 
N 657-Կ</t>
  </si>
  <si>
    <t>13.05.2025թ 
N 669-Կ</t>
  </si>
  <si>
    <t>15.05.2025թ 
N 407-Ա</t>
  </si>
  <si>
    <t>15.05.2025թ 
N 700-Կ</t>
  </si>
  <si>
    <t>22.05.2025թ 
N 741-Կ</t>
  </si>
  <si>
    <t>26.05.2025թ 
N 450-Ա
29.05.2025թ 
N 458-Ա</t>
  </si>
  <si>
    <t>26.05.2025թ 
N 771-Կ</t>
  </si>
  <si>
    <t>27.05.2025թ 
N 786-Կ 
02.06.2025թ 
N 811-Կ</t>
  </si>
  <si>
    <t>29.05.2025թ 
N 791-Կ</t>
  </si>
  <si>
    <t>23.05.2025թ 
N 759-Կ</t>
  </si>
  <si>
    <t>06.06.2025թ 
N 495-Ա</t>
  </si>
  <si>
    <t>13.06.2025թ 
N 882-Կ</t>
  </si>
  <si>
    <t>19.06.2025թ 
N 528-Ա</t>
  </si>
  <si>
    <t>20.06.2025թ 
N 535-Ա</t>
  </si>
  <si>
    <t>20.06.2025թ 
N 926-Կ</t>
  </si>
  <si>
    <t>24.06.2025թ 
N 938-Կ</t>
  </si>
  <si>
    <t>25.06.2025թ 
N 948-Կ</t>
  </si>
  <si>
    <t>26.06.2025թ 
N 558-Ա</t>
  </si>
  <si>
    <t>26.06.2025թ 
N 953-Կ</t>
  </si>
  <si>
    <t>10.04.2025թ 
N 506-Կ</t>
  </si>
  <si>
    <t>14.04.2025թ 
N 524-Կ</t>
  </si>
  <si>
    <t>17.04.2025թ 
N 541-Կ</t>
  </si>
  <si>
    <t>26.05.2025թ 
N 760-Կ</t>
  </si>
  <si>
    <t>17.04.2025թ 
N 146-Ա</t>
  </si>
  <si>
    <t>23.04.2025թ 
N 153-Ա</t>
  </si>
  <si>
    <t>27.05.2025թ 
N 206-Ա</t>
  </si>
  <si>
    <t>02.04.2025թ 
N 125-Ա</t>
  </si>
  <si>
    <t>02.04.2025թ 
N 517-Ա</t>
  </si>
  <si>
    <t>08.05.2025թ 
N 723-Ա</t>
  </si>
  <si>
    <t>14.05.2025թ 
N 742-Ա</t>
  </si>
  <si>
    <t>27.05.2025թ 
N 777-Ա</t>
  </si>
  <si>
    <t>27.05.2025թ 
N 156-Ա</t>
  </si>
  <si>
    <t>21.03.2025թ
 N 226-Ա</t>
  </si>
  <si>
    <t>03.03.2025թ 
N 288-Ա
18.03.2025թ 
N 385-Ա
15.04.2025
N 529-Ա</t>
  </si>
  <si>
    <t xml:space="preserve">08.04.2025թ 
N 496-Ա
</t>
  </si>
  <si>
    <t xml:space="preserve">17.04.2025թ 
N 560-Ա
</t>
  </si>
  <si>
    <t xml:space="preserve">30.04.2025թ 
N 625-Ա
</t>
  </si>
  <si>
    <t>02.05.2025թ 
N 636-Ա</t>
  </si>
  <si>
    <t>12.05.2025թ 
N 687-Ա</t>
  </si>
  <si>
    <t>30.04.2025թ 
N 629-Ա</t>
  </si>
  <si>
    <t>30.04.2025թ 
N 628-Ա</t>
  </si>
  <si>
    <t>08.05.2025թ
 N 382-Ա</t>
  </si>
  <si>
    <t>15.05.2025թ
 N 710-Ա</t>
  </si>
  <si>
    <t>07.05.2025թ
 N 669-Ա</t>
  </si>
  <si>
    <t xml:space="preserve">07.05.2025թ 
N 665-Ա 
22.05.2025թ 
N 762-Ա
</t>
  </si>
  <si>
    <t>22.05.2025թ
 N 759-Ա</t>
  </si>
  <si>
    <t>03.06.2025թ
 N 848-Ա</t>
  </si>
  <si>
    <t>03.06.2025թ
 N 843-Ա 
10.06.2025թ
 N 910-Ա</t>
  </si>
  <si>
    <t>06.06.2025թ 
N 888-Ա</t>
  </si>
  <si>
    <t>26.03.2025թ 
N 24-Ա/4</t>
  </si>
  <si>
    <r>
      <t xml:space="preserve">Ճանապարհածախսը՝ 
</t>
    </r>
    <r>
      <rPr>
        <sz val="12"/>
        <color theme="1"/>
        <rFont val="GHEA Grapalat"/>
        <family val="3"/>
      </rPr>
      <t>այդ թվում</t>
    </r>
  </si>
  <si>
    <r>
      <rPr>
        <b/>
        <i/>
        <sz val="10"/>
        <color theme="1"/>
        <rFont val="GHEA Grapalat"/>
        <family val="3"/>
      </rPr>
      <t>այդ թվում՝</t>
    </r>
    <r>
      <rPr>
        <b/>
        <i/>
        <sz val="12"/>
        <color theme="1"/>
        <rFont val="GHEA Grapalat"/>
        <family val="3"/>
      </rPr>
      <t xml:space="preserve"> </t>
    </r>
    <r>
      <rPr>
        <b/>
        <i/>
        <sz val="11"/>
        <color theme="1"/>
        <rFont val="GHEA Grapalat"/>
        <family val="3"/>
      </rPr>
      <t>Զբոսաշրջության զարգացման ծրագիր</t>
    </r>
  </si>
  <si>
    <r>
      <rPr>
        <b/>
        <i/>
        <sz val="10"/>
        <color theme="1"/>
        <rFont val="GHEA Grapalat"/>
        <family val="3"/>
      </rPr>
      <t xml:space="preserve">այդ թվում՝ </t>
    </r>
    <r>
      <rPr>
        <b/>
        <i/>
        <sz val="12"/>
        <color theme="1"/>
        <rFont val="GHEA Grapalat"/>
        <family val="3"/>
      </rPr>
      <t>Ռազմարդյունաբերության բնագավառ</t>
    </r>
  </si>
  <si>
    <t>01. ՀՀ առողջապահական և աշխատանքի տեսչական մարմին</t>
  </si>
  <si>
    <t>02. ՀՀ սննդամթերքի անվտանգության տեսչական մարմին</t>
  </si>
  <si>
    <t>03. ՀՀ սահմանադրական դատարան</t>
  </si>
  <si>
    <t xml:space="preserve">04. ՀՀ դատախազություն </t>
  </si>
  <si>
    <t xml:space="preserve">05. ՀՀ տարածքային կառավարման և ենթակառուցվածքների նախարարություն </t>
  </si>
  <si>
    <t xml:space="preserve">06. ՀՀ առողջապահության  նախարարություն </t>
  </si>
  <si>
    <t xml:space="preserve">07. ՀՀ արդարադատության նախարարություն </t>
  </si>
  <si>
    <t>08.ՀՀ արդարադատության նախարարության հարկադիր կատարումն ապահովող ծառայություն</t>
  </si>
  <si>
    <t>09.ՀՀ արդարադատության նախարարության պրոբացիայի ծառայություն</t>
  </si>
  <si>
    <t>5. Գործուղվող պատվիրակությունների անդամների միջին թիվը _4_</t>
  </si>
  <si>
    <t>6. Գործուղումների միջին տևողությունը _3_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</si>
</sst>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_(* #,##0.00_);_(* \(#,##0.00\);_(* &quot;-&quot;?_);_(@_)"/>
    <numFmt numFmtId="167" formatCode="0.0"/>
    <numFmt numFmtId="168" formatCode="#,##0.0"/>
    <numFmt numFmtId="169" formatCode="dd\.mm\.yy;@"/>
    <numFmt numFmtId="170" formatCode="0.000"/>
    <numFmt numFmtId="171" formatCode="_(* #,##0_);_(* \(#,##0\);_(* &quot;-&quot;??_);_(@_)"/>
  </numFmts>
  <fonts count="32" x14ac:knownFonts="1">
    <font>
      <sz val="11"/>
      <color theme="1"/>
      <name val="Calibri"/>
      <family val="2"/>
      <scheme val="minor"/>
    </font>
    <font>
      <sz val="12"/>
      <name val="GHEA Grapalat"/>
      <family val="3"/>
    </font>
    <font>
      <b/>
      <sz val="12"/>
      <name val="GHEA Grapalat"/>
      <family val="3"/>
    </font>
    <font>
      <b/>
      <sz val="16"/>
      <name val="GHEA Grapalat"/>
      <family val="3"/>
    </font>
    <font>
      <sz val="13"/>
      <name val="GHEA Grapalat"/>
      <family val="3"/>
    </font>
    <font>
      <sz val="11"/>
      <color theme="1"/>
      <name val="GHEA Grapalat"/>
      <family val="3"/>
    </font>
    <font>
      <b/>
      <sz val="7.5"/>
      <name val="GHEA Grapalat"/>
      <family val="3"/>
    </font>
    <font>
      <sz val="11"/>
      <name val="GHEA Grapalat"/>
      <family val="3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GHEA Grapalat"/>
      <family val="3"/>
    </font>
    <font>
      <sz val="8"/>
      <name val="Calibri"/>
      <family val="2"/>
      <scheme val="minor"/>
    </font>
    <font>
      <b/>
      <sz val="9"/>
      <name val="GHEA Grapalat"/>
      <family val="3"/>
    </font>
    <font>
      <sz val="9"/>
      <name val="GHEA Grapalat"/>
      <family val="3"/>
    </font>
    <font>
      <sz val="12"/>
      <color theme="1"/>
      <name val="GHEA Grapalat"/>
      <family val="3"/>
    </font>
    <font>
      <b/>
      <sz val="12"/>
      <color theme="1"/>
      <name val="GHEA Grapalat"/>
      <family val="3"/>
    </font>
    <font>
      <b/>
      <sz val="16"/>
      <color theme="1"/>
      <name val="GHEA Grapalat"/>
      <family val="3"/>
    </font>
    <font>
      <sz val="11"/>
      <color rgb="FFFF0000"/>
      <name val="GHEA Grapalat"/>
      <family val="3"/>
    </font>
    <font>
      <b/>
      <sz val="11"/>
      <name val="GHEA Grapalat"/>
      <family val="3"/>
    </font>
    <font>
      <i/>
      <sz val="11"/>
      <name val="GHEA Grapalat"/>
      <family val="3"/>
    </font>
    <font>
      <i/>
      <sz val="8"/>
      <name val="GHEA Grapalat"/>
      <family val="3"/>
    </font>
    <font>
      <sz val="10"/>
      <name val="GHEA Grapalat"/>
      <family val="3"/>
    </font>
    <font>
      <i/>
      <sz val="10"/>
      <name val="GHEA Grapalat"/>
      <family val="3"/>
    </font>
    <font>
      <sz val="13"/>
      <color theme="1"/>
      <name val="GHEA Grapalat"/>
      <family val="3"/>
    </font>
    <font>
      <b/>
      <sz val="13"/>
      <color theme="1"/>
      <name val="GHEA Grapalat"/>
      <family val="3"/>
    </font>
    <font>
      <b/>
      <sz val="7.5"/>
      <color theme="1"/>
      <name val="GHEA Grapalat"/>
      <family val="3"/>
    </font>
    <font>
      <b/>
      <sz val="10"/>
      <color theme="1"/>
      <name val="GHEA Grapalat"/>
      <family val="3"/>
    </font>
    <font>
      <sz val="9"/>
      <color theme="1"/>
      <name val="GHEA Grapalat"/>
      <family val="3"/>
    </font>
    <font>
      <b/>
      <i/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i/>
      <sz val="11"/>
      <color theme="1"/>
      <name val="GHEA Grapalat"/>
      <family val="3"/>
    </font>
    <font>
      <i/>
      <sz val="12"/>
      <color theme="1"/>
      <name val="GHEA Grapalat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8" fillId="0" borderId="0"/>
    <xf numFmtId="43" fontId="9" fillId="0" borderId="0" applyFont="0" applyFill="0" applyBorder="0" applyAlignment="0" applyProtection="0"/>
  </cellStyleXfs>
  <cellXfs count="186">
    <xf numFmtId="0" fontId="0" fillId="0" borderId="0" xfId="0"/>
    <xf numFmtId="0" fontId="3" fillId="2" borderId="0" xfId="0" applyFont="1" applyFill="1"/>
    <xf numFmtId="1" fontId="4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/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9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169" fontId="1" fillId="2" borderId="0" xfId="0" applyNumberFormat="1" applyFont="1" applyFill="1"/>
    <xf numFmtId="164" fontId="1" fillId="2" borderId="0" xfId="0" applyNumberFormat="1" applyFont="1" applyFill="1"/>
    <xf numFmtId="1" fontId="1" fillId="2" borderId="0" xfId="0" applyNumberFormat="1" applyFont="1" applyFill="1"/>
    <xf numFmtId="0" fontId="14" fillId="2" borderId="8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169" fontId="14" fillId="2" borderId="1" xfId="0" applyNumberFormat="1" applyFont="1" applyFill="1" applyBorder="1" applyAlignment="1">
      <alignment horizontal="right" vertical="center" wrapText="1"/>
    </xf>
    <xf numFmtId="0" fontId="14" fillId="2" borderId="0" xfId="0" applyFont="1" applyFill="1"/>
    <xf numFmtId="0" fontId="16" fillId="2" borderId="0" xfId="0" applyFont="1" applyFill="1"/>
    <xf numFmtId="0" fontId="14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right" vertical="center"/>
    </xf>
    <xf numFmtId="0" fontId="19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165" fontId="7" fillId="2" borderId="2" xfId="0" applyNumberFormat="1" applyFont="1" applyFill="1" applyBorder="1" applyAlignment="1">
      <alignment vertical="center" wrapText="1"/>
    </xf>
    <xf numFmtId="165" fontId="19" fillId="2" borderId="2" xfId="0" applyNumberFormat="1" applyFont="1" applyFill="1" applyBorder="1" applyAlignment="1">
      <alignment vertical="center" wrapText="1"/>
    </xf>
    <xf numFmtId="0" fontId="18" fillId="2" borderId="3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0" xfId="0" applyFont="1" applyFill="1"/>
    <xf numFmtId="1" fontId="18" fillId="2" borderId="6" xfId="0" applyNumberFormat="1" applyFont="1" applyFill="1" applyBorder="1"/>
    <xf numFmtId="3" fontId="18" fillId="2" borderId="6" xfId="0" applyNumberFormat="1" applyFont="1" applyFill="1" applyBorder="1"/>
    <xf numFmtId="168" fontId="18" fillId="2" borderId="6" xfId="0" applyNumberFormat="1" applyFont="1" applyFill="1" applyBorder="1"/>
    <xf numFmtId="0" fontId="18" fillId="2" borderId="0" xfId="0" applyFont="1" applyFill="1"/>
    <xf numFmtId="0" fontId="15" fillId="2" borderId="15" xfId="0" applyFont="1" applyFill="1" applyBorder="1" applyAlignment="1">
      <alignment horizontal="center" vertical="center" wrapText="1"/>
    </xf>
    <xf numFmtId="1" fontId="16" fillId="2" borderId="0" xfId="0" applyNumberFormat="1" applyFont="1" applyFill="1" applyAlignment="1">
      <alignment horizontal="center"/>
    </xf>
    <xf numFmtId="1" fontId="16" fillId="2" borderId="0" xfId="0" applyNumberFormat="1" applyFont="1" applyFill="1"/>
    <xf numFmtId="1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vertical="center" wrapText="1"/>
    </xf>
    <xf numFmtId="1" fontId="23" fillId="2" borderId="0" xfId="0" applyNumberFormat="1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15" fillId="2" borderId="0" xfId="0" applyFont="1" applyFill="1"/>
    <xf numFmtId="49" fontId="14" fillId="2" borderId="0" xfId="0" applyNumberFormat="1" applyFont="1" applyFill="1"/>
    <xf numFmtId="49" fontId="14" fillId="2" borderId="0" xfId="0" applyNumberFormat="1" applyFont="1" applyFill="1" applyAlignment="1">
      <alignment horizontal="center" vertical="center"/>
    </xf>
    <xf numFmtId="169" fontId="14" fillId="2" borderId="0" xfId="0" applyNumberFormat="1" applyFont="1" applyFill="1"/>
    <xf numFmtId="164" fontId="14" fillId="2" borderId="0" xfId="0" applyNumberFormat="1" applyFont="1" applyFill="1"/>
    <xf numFmtId="1" fontId="14" fillId="2" borderId="0" xfId="0" applyNumberFormat="1" applyFont="1" applyFill="1"/>
    <xf numFmtId="164" fontId="15" fillId="2" borderId="0" xfId="0" applyNumberFormat="1" applyFont="1" applyFill="1"/>
    <xf numFmtId="1" fontId="5" fillId="2" borderId="0" xfId="0" applyNumberFormat="1" applyFont="1" applyFill="1"/>
    <xf numFmtId="49" fontId="16" fillId="2" borderId="0" xfId="0" applyNumberFormat="1" applyFont="1" applyFill="1"/>
    <xf numFmtId="49" fontId="16" fillId="2" borderId="0" xfId="0" applyNumberFormat="1" applyFont="1" applyFill="1" applyAlignment="1">
      <alignment horizontal="center" vertical="center"/>
    </xf>
    <xf numFmtId="169" fontId="16" fillId="2" borderId="0" xfId="0" applyNumberFormat="1" applyFont="1" applyFill="1"/>
    <xf numFmtId="0" fontId="1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169" fontId="14" fillId="2" borderId="0" xfId="0" applyNumberFormat="1" applyFont="1" applyFill="1" applyAlignment="1">
      <alignment horizontal="center" vertical="center" wrapText="1"/>
    </xf>
    <xf numFmtId="170" fontId="14" fillId="2" borderId="0" xfId="0" applyNumberFormat="1" applyFont="1" applyFill="1"/>
    <xf numFmtId="43" fontId="15" fillId="2" borderId="0" xfId="0" applyNumberFormat="1" applyFont="1" applyFill="1" applyAlignment="1">
      <alignment horizontal="center" vertical="center" wrapText="1"/>
    </xf>
    <xf numFmtId="49" fontId="14" fillId="2" borderId="0" xfId="0" applyNumberFormat="1" applyFont="1" applyFill="1" applyAlignment="1">
      <alignment horizontal="center" vertical="center" wrapText="1"/>
    </xf>
    <xf numFmtId="1" fontId="14" fillId="2" borderId="0" xfId="0" applyNumberFormat="1" applyFont="1" applyFill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49" fontId="15" fillId="2" borderId="14" xfId="0" applyNumberFormat="1" applyFont="1" applyFill="1" applyBorder="1" applyAlignment="1">
      <alignment horizontal="center" vertical="center" wrapText="1"/>
    </xf>
    <xf numFmtId="169" fontId="15" fillId="2" borderId="15" xfId="0" applyNumberFormat="1" applyFont="1" applyFill="1" applyBorder="1" applyAlignment="1">
      <alignment horizontal="center" vertical="center" wrapText="1"/>
    </xf>
    <xf numFmtId="1" fontId="15" fillId="2" borderId="15" xfId="0" applyNumberFormat="1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wrapText="1"/>
    </xf>
    <xf numFmtId="0" fontId="14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wrapText="1"/>
    </xf>
    <xf numFmtId="49" fontId="3" fillId="2" borderId="0" xfId="0" applyNumberFormat="1" applyFont="1" applyFill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top" wrapText="1"/>
    </xf>
    <xf numFmtId="166" fontId="7" fillId="2" borderId="0" xfId="0" applyNumberFormat="1" applyFont="1" applyFill="1" applyAlignment="1">
      <alignment horizontal="center" vertical="center" wrapText="1"/>
    </xf>
    <xf numFmtId="43" fontId="7" fillId="2" borderId="0" xfId="0" applyNumberFormat="1" applyFont="1" applyFill="1"/>
    <xf numFmtId="0" fontId="7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0" xfId="0" applyFont="1" applyFill="1"/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vertical="top" wrapText="1"/>
    </xf>
    <xf numFmtId="0" fontId="17" fillId="2" borderId="0" xfId="0" applyFont="1" applyFill="1"/>
    <xf numFmtId="166" fontId="7" fillId="2" borderId="2" xfId="0" applyNumberFormat="1" applyFont="1" applyFill="1" applyBorder="1" applyAlignment="1">
      <alignment vertical="center" wrapText="1"/>
    </xf>
    <xf numFmtId="166" fontId="19" fillId="2" borderId="2" xfId="0" applyNumberFormat="1" applyFont="1" applyFill="1" applyBorder="1" applyAlignment="1">
      <alignment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right"/>
    </xf>
    <xf numFmtId="0" fontId="7" fillId="2" borderId="8" xfId="0" applyFont="1" applyFill="1" applyBorder="1" applyAlignment="1">
      <alignment horizontal="right"/>
    </xf>
    <xf numFmtId="168" fontId="7" fillId="2" borderId="8" xfId="0" applyNumberFormat="1" applyFont="1" applyFill="1" applyBorder="1"/>
    <xf numFmtId="168" fontId="7" fillId="2" borderId="12" xfId="0" applyNumberFormat="1" applyFont="1" applyFill="1" applyBorder="1"/>
    <xf numFmtId="1" fontId="7" fillId="2" borderId="8" xfId="0" applyNumberFormat="1" applyFont="1" applyFill="1" applyBorder="1" applyAlignment="1">
      <alignment horizontal="right"/>
    </xf>
    <xf numFmtId="170" fontId="7" fillId="2" borderId="0" xfId="0" applyNumberFormat="1" applyFont="1" applyFill="1"/>
    <xf numFmtId="167" fontId="18" fillId="2" borderId="0" xfId="0" applyNumberFormat="1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171" fontId="15" fillId="2" borderId="1" xfId="0" applyNumberFormat="1" applyFont="1" applyFill="1" applyBorder="1" applyAlignment="1">
      <alignment vertical="center"/>
    </xf>
    <xf numFmtId="171" fontId="14" fillId="2" borderId="1" xfId="0" applyNumberFormat="1" applyFont="1" applyFill="1" applyBorder="1" applyAlignment="1">
      <alignment vertical="center"/>
    </xf>
    <xf numFmtId="164" fontId="14" fillId="3" borderId="1" xfId="0" applyNumberFormat="1" applyFont="1" applyFill="1" applyBorder="1" applyAlignment="1">
      <alignment vertical="center"/>
    </xf>
    <xf numFmtId="1" fontId="3" fillId="2" borderId="0" xfId="0" applyNumberFormat="1" applyFont="1" applyFill="1" applyAlignment="1">
      <alignment horizontal="center" wrapText="1"/>
    </xf>
    <xf numFmtId="1" fontId="7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5" fillId="2" borderId="2" xfId="0" applyFont="1" applyFill="1" applyBorder="1" applyAlignment="1">
      <alignment vertical="top"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0" fillId="2" borderId="0" xfId="0" applyFill="1"/>
    <xf numFmtId="0" fontId="0" fillId="2" borderId="0" xfId="0" applyFill="1" applyAlignment="1">
      <alignment wrapText="1"/>
    </xf>
    <xf numFmtId="167" fontId="0" fillId="2" borderId="0" xfId="0" applyNumberFormat="1" applyFill="1"/>
    <xf numFmtId="3" fontId="0" fillId="2" borderId="0" xfId="0" applyNumberFormat="1" applyFill="1"/>
    <xf numFmtId="167" fontId="5" fillId="2" borderId="0" xfId="0" applyNumberFormat="1" applyFont="1" applyFill="1"/>
    <xf numFmtId="168" fontId="5" fillId="2" borderId="0" xfId="0" applyNumberFormat="1" applyFont="1" applyFill="1"/>
    <xf numFmtId="3" fontId="5" fillId="2" borderId="0" xfId="0" applyNumberFormat="1" applyFont="1" applyFill="1"/>
    <xf numFmtId="0" fontId="5" fillId="2" borderId="1" xfId="0" applyFont="1" applyFill="1" applyBorder="1" applyAlignment="1">
      <alignment wrapText="1"/>
    </xf>
    <xf numFmtId="168" fontId="5" fillId="2" borderId="1" xfId="0" applyNumberFormat="1" applyFont="1" applyFill="1" applyBorder="1"/>
    <xf numFmtId="3" fontId="5" fillId="2" borderId="1" xfId="0" applyNumberFormat="1" applyFont="1" applyFill="1" applyBorder="1"/>
    <xf numFmtId="0" fontId="5" fillId="4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top" wrapText="1"/>
    </xf>
    <xf numFmtId="0" fontId="16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15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49" fontId="27" fillId="2" borderId="0" xfId="0" applyNumberFormat="1" applyFont="1" applyFill="1" applyAlignment="1">
      <alignment wrapText="1"/>
    </xf>
    <xf numFmtId="0" fontId="15" fillId="2" borderId="1" xfId="0" applyFont="1" applyFill="1" applyBorder="1" applyAlignment="1">
      <alignment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169" fontId="15" fillId="2" borderId="1" xfId="0" applyNumberFormat="1" applyFont="1" applyFill="1" applyBorder="1" applyAlignment="1">
      <alignment horizontal="right" vertical="center" wrapText="1"/>
    </xf>
    <xf numFmtId="164" fontId="15" fillId="2" borderId="1" xfId="0" applyNumberFormat="1" applyFont="1" applyFill="1" applyBorder="1" applyAlignment="1">
      <alignment vertical="center"/>
    </xf>
    <xf numFmtId="164" fontId="14" fillId="2" borderId="1" xfId="0" applyNumberFormat="1" applyFont="1" applyFill="1" applyBorder="1" applyAlignment="1">
      <alignment vertical="center"/>
    </xf>
    <xf numFmtId="0" fontId="28" fillId="2" borderId="1" xfId="0" applyFont="1" applyFill="1" applyBorder="1" applyAlignment="1">
      <alignment vertical="center" wrapText="1"/>
    </xf>
    <xf numFmtId="0" fontId="31" fillId="2" borderId="8" xfId="0" applyFont="1" applyFill="1" applyBorder="1" applyAlignment="1">
      <alignment horizontal="center" vertical="center" wrapText="1"/>
    </xf>
    <xf numFmtId="169" fontId="28" fillId="2" borderId="1" xfId="0" applyNumberFormat="1" applyFont="1" applyFill="1" applyBorder="1" applyAlignment="1">
      <alignment horizontal="right" vertical="center" wrapText="1"/>
    </xf>
    <xf numFmtId="164" fontId="28" fillId="2" borderId="1" xfId="0" applyNumberFormat="1" applyFont="1" applyFill="1" applyBorder="1" applyAlignment="1">
      <alignment vertical="center"/>
    </xf>
    <xf numFmtId="171" fontId="28" fillId="2" borderId="1" xfId="0" applyNumberFormat="1" applyFont="1" applyFill="1" applyBorder="1" applyAlignment="1">
      <alignment vertical="center"/>
    </xf>
    <xf numFmtId="0" fontId="28" fillId="2" borderId="0" xfId="0" applyFont="1" applyFill="1"/>
    <xf numFmtId="49" fontId="28" fillId="2" borderId="1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 wrapText="1"/>
    </xf>
    <xf numFmtId="169" fontId="24" fillId="2" borderId="1" xfId="0" applyNumberFormat="1" applyFont="1" applyFill="1" applyBorder="1" applyAlignment="1">
      <alignment horizontal="center" vertical="center" wrapText="1"/>
    </xf>
    <xf numFmtId="164" fontId="24" fillId="2" borderId="1" xfId="2" applyNumberFormat="1" applyFont="1" applyFill="1" applyBorder="1" applyAlignment="1">
      <alignment horizontal="center" vertical="center" wrapText="1"/>
    </xf>
    <xf numFmtId="171" fontId="24" fillId="2" borderId="1" xfId="2" applyNumberFormat="1" applyFont="1" applyFill="1" applyBorder="1" applyAlignment="1">
      <alignment horizontal="center" vertical="center" wrapText="1"/>
    </xf>
    <xf numFmtId="1" fontId="12" fillId="2" borderId="0" xfId="0" applyNumberFormat="1" applyFont="1" applyFill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1" fontId="0" fillId="2" borderId="0" xfId="0" applyNumberFormat="1" applyFill="1" applyAlignment="1">
      <alignment wrapText="1"/>
    </xf>
    <xf numFmtId="1" fontId="5" fillId="2" borderId="0" xfId="0" applyNumberFormat="1" applyFont="1" applyFill="1" applyAlignment="1">
      <alignment wrapText="1"/>
    </xf>
    <xf numFmtId="0" fontId="2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7" fillId="2" borderId="3" xfId="0" applyNumberFormat="1" applyFont="1" applyFill="1" applyBorder="1" applyAlignment="1">
      <alignment vertical="top" wrapText="1"/>
    </xf>
    <xf numFmtId="165" fontId="7" fillId="2" borderId="4" xfId="0" applyNumberFormat="1" applyFont="1" applyFill="1" applyBorder="1" applyAlignment="1">
      <alignment vertical="top" wrapText="1"/>
    </xf>
    <xf numFmtId="165" fontId="7" fillId="2" borderId="3" xfId="0" applyNumberFormat="1" applyFont="1" applyFill="1" applyBorder="1" applyAlignment="1">
      <alignment horizontal="center" vertical="center" wrapText="1"/>
    </xf>
    <xf numFmtId="165" fontId="7" fillId="2" borderId="4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18" fillId="2" borderId="9" xfId="0" applyFont="1" applyFill="1" applyBorder="1" applyAlignment="1">
      <alignment horizontal="center" wrapText="1"/>
    </xf>
    <xf numFmtId="0" fontId="18" fillId="2" borderId="17" xfId="0" applyFont="1" applyFill="1" applyBorder="1" applyAlignment="1">
      <alignment horizontal="center" wrapText="1"/>
    </xf>
  </cellXfs>
  <cellStyles count="3">
    <cellStyle name="Comma" xfId="2" builtinId="3"/>
    <cellStyle name="Normal" xfId="0" builtinId="0"/>
    <cellStyle name="Normal 2" xfId="1"/>
  </cellStyles>
  <dxfs count="180">
    <dxf>
      <numFmt numFmtId="3" formatCode="#,##0"/>
    </dxf>
    <dxf>
      <numFmt numFmtId="168" formatCode="#,##0.0"/>
    </dxf>
    <dxf>
      <numFmt numFmtId="4" formatCode="#,##0.00"/>
    </dxf>
    <dxf>
      <numFmt numFmtId="1" formatCode="0"/>
    </dxf>
    <dxf>
      <numFmt numFmtId="1" formatCode="0"/>
    </dxf>
    <dxf>
      <numFmt numFmtId="167" formatCode="0.0"/>
    </dxf>
    <dxf>
      <numFmt numFmtId="167" formatCode="0.0"/>
    </dxf>
    <dxf>
      <numFmt numFmtId="3" formatCode="#,##0"/>
    </dxf>
    <dxf>
      <fill>
        <patternFill>
          <bgColor indexed="64"/>
        </patternFill>
      </fill>
      <alignment horizontal="center" vertical="center"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wrapText="1" readingOrder="0"/>
    </dxf>
    <dxf>
      <alignment wrapTex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alignment horizontal="center" vertical="center" wrapText="1" readingOrder="0"/>
    </dxf>
    <dxf>
      <numFmt numFmtId="3" formatCode="#,##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top" readingOrder="0"/>
    </dxf>
    <dxf>
      <alignment vertical="center" readingOrder="0"/>
    </dxf>
    <dxf>
      <alignment horizontal="center" readingOrder="0"/>
    </dxf>
    <dxf>
      <numFmt numFmtId="168" formatCode="#,##0.0"/>
    </dxf>
    <dxf>
      <alignment wrapText="0" readingOrder="0"/>
    </dxf>
    <dxf>
      <alignment wrapText="1" readingOrder="0"/>
    </dxf>
    <dxf>
      <alignment wrapText="0" readingOrder="0"/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m Meymaryan" refreshedDate="45849.670230208336" createdVersion="6" refreshedVersion="6" minRefreshableVersion="3" recordCount="384">
  <cacheSource type="worksheet">
    <worksheetSource ref="A9:S393" sheet="Sheet2"/>
  </cacheSource>
  <cacheFields count="20">
    <cacheField name="Մարմնի անվանումը" numFmtId="0">
      <sharedItems count="33">
        <s v="01. ՀՀ առողջապահական և աշխատանքի տեսչական մարմին"/>
        <s v="02. ՀՀ սննդամթերքի անվտանգության տեսչական մարմին"/>
        <s v="03. ՀՀ սահմանադրական դատարան"/>
        <s v="04. ՀՀ դատախազություն "/>
        <s v="05. ՀՀ տարածքային կառավարման և ենթակառուցվածքների նախարարություն "/>
        <s v="06. ՀՀ առողջապահության  նախարարություն "/>
        <s v="07. ՀՀ արդարադատության նախարարություն "/>
        <s v="08.ՀՀ արդարադատության նախարարության հարկադիր կատարումն ապահովող ծառայություն"/>
        <s v="09.ՀՀ արդարադատության նախարարության պրոբացիայի ծառայություն"/>
        <s v="10. ՀՀ էկոնոմիկայի նախարարություն "/>
        <s v="11. ՀՀ շրջակա միջավայրի նախարարություն"/>
        <s v="12. ՀՀ շրջակա միջավայրի նախարարության  էկոպարեկային ծառայություն"/>
        <s v="13. ՀՀ կրթության, գիտության, մշակույթի և սպորտի նախարարություն "/>
        <s v="14. ՀՀ աշխատանքի և սոցիալական հարցերի նախարարություն "/>
        <s v="15. ՀՀ աշխատանքի և սոցիալական հարցերի նախարարության միասնական սոցիալական ծառայություն "/>
        <s v="16. ՀՀ բարձր տեխնոլոգիական արդյունաբերության նախարարություն "/>
        <s v="17. ՀՀ ֆինանսների նախարարություն "/>
        <s v="18. Մարդու իրավունքների պաշտպանի աշխատակազմ"/>
        <s v="19. Հանրային հեռարձակողի խորհուրդ"/>
        <s v="20. ՀՀ հանրային ծառայությունները կարգավորող հանձնաժողով"/>
        <s v="21. ՀՀ կենտրոնական ընտրական հանձնաժողով"/>
        <s v="22. Մրցակցության պաշտպանության հանձնաժողով"/>
        <s v="23. Հեռուստատեսության և ռադիոյի հանձնաժողով"/>
        <s v="24. Կոռուպցիայի կանխարգելման հանձնաժողով"/>
        <s v="25. ՀՀ վիճակագրական կոմիտե"/>
        <s v="26. ՀՀ կադաստրի կոմիտե"/>
        <s v="27. ՀՀ պետական եկամուտների  կոմիտե"/>
        <s v="28. ՀՀ ՏԿԵՆ քաղաքացիական ավիացիայի կոմիտե"/>
        <s v="29. ՀՀ ներքին գործերի նախարարություն"/>
        <s v="30. ՀՀ հաշվեքննիչ պալատ"/>
        <s v="31. ՀՀ միջուկային անվտանգության կարգավորման կոմիտե"/>
        <s v="32. ՀՀ քննչական կոմիտե"/>
        <s v="33. ՀՀ Գեղարքունիքի մարզպետի աշխատակազմ"/>
      </sharedItems>
    </cacheField>
    <cacheField name="հ/հ" numFmtId="49">
      <sharedItems/>
    </cacheField>
    <cacheField name="Հաշվետու ժամանակահատվածը" numFmtId="0">
      <sharedItems/>
    </cacheField>
    <cacheField name="Իրավական ակտի ամսաթիվը և համարը" numFmtId="0">
      <sharedItems/>
    </cacheField>
    <cacheField name="Անունը, ազգանունը, զբաղեցրած պաշտոնը" numFmtId="0">
      <sharedItems count="254">
        <s v="Սլավիկ Սարգսյան, _x000a_ՀՀ առողջապահական և աշխատանքի տեսչական մարմնի ղեկավար"/>
        <s v="Աշոտ Հարությունյան, _x000a_ՀՀ  առողջապահական և աշխատանքի տեսչական մարմնի աշխատանքային օրենսդրության վերահսկողության վարչության աշխատողների առողջության պահպանման և անվտանգության ապահովման վերահսկողության բաժնի պետ-տեսուչ"/>
        <s v="Արմեն Դանիելյան, _x000a_ՀՀ սննդամթերքի անվտանգության տեսչական մարմնի ղեկավար"/>
        <s v="Արման Դիլանյան, _x000a_ՀՀ սահմանադրական դատարանի նախագահ"/>
        <s v="Տիգրան Սիմոնյան, _x000a_ՀՀ սահմանադրական դատարանի աշխատակազմի հանրային կապերի և արարողակարգի բաժնի գլխավոր մասնագետ"/>
        <s v="Ալինա Փխրիկյան, _x000a_ՀՀ սահմանադրական դատարանի նախագահի խորհրդական"/>
        <s v="Նաիրա Հովհաննիսյան, _x000a_ՀՀ սահմանադրական դատարանի նախագահի խորհրդական"/>
        <s v="Քրիստինե Մելքոնյան, _x000a_ՀՀ սահմանադրական դատարանի մամուլի քարտուղար"/>
        <s v="Աիդա Թադևոսյան, _x000a_ՀՀ սահմանադրական դատարանի աշխատակազմի փորձագիտական-վերլուծական բաժնի վարիչ"/>
        <s v="Մարինե Ավագյան, _x000a_ՀՀ սահմանադրական դատարանի ԻԽՎ անհատական դիմումների բաժնի վարիչ"/>
        <s v="Ժորա Խաչատրյան, _x000a_ՀՀ սահմանադրական դատարանի ԻԽՎ միջազգային պայմանագրերի բաժնի վարիչ"/>
        <s v="Ֆենյա Աղաբեկյան, _x000a_ՀՀ սահմանադրական դատարանի ԻԽՎ փորձագիտական-վերլուծական բաժնի գլխավոր մասնագետ"/>
        <s v="Լուսինե Ալեքսանյան, _x000a_ՀՀ սահմանադրական դատարանի ԻԽՎ փորձագիտական-վերլուծական բաժնի գլխավոր մասնագետ"/>
        <s v="Ռաֆայել Մանուկյան, _x000a_ՀՀ սահմանադրական դատարանի հանրային կապերի և արարողակարգի բաժնի գլխավոր մասնագետ"/>
        <s v="Արտաշես Խալաթյան, _x000a_ՀՀ սահմանադրական դատարանի դատավորի օգնական"/>
        <s v="Ինեսա Պետրոսյան, _x000a_ՀՀ սահմանադրական դատարանի դատավորի օգնական"/>
        <s v="Երվանդ Խունդկարյան, _x000a_ՀՀ սահմանադրական դատարանի դատավոր"/>
        <s v="Արթուր Վաղարշյան, _x000a_ՀՀ սահմանադրական դատարանի դատավոր"/>
        <s v="Արամ Արամյան, _x000a_ՀՀ գլխավոր դատախազի տեղակալ"/>
        <s v="Մանե Մարկոսյան, _x000a_ՀՀ գլխավոր դատախազի  խորհրդական"/>
        <s v="Աննա Վարդապետյան, _x000a_ՀՀ գլխավոր դատախազ "/>
        <s v="Եղիազար Ավագյան, _x000a_ՀՀ գլխավոր դատախազի տեղակալ"/>
        <s v="Մհեր Ափրիկյան, _x000a_ՀՀ դատախազության գլխավոր քարտուղար"/>
        <s v="Լուսինե Մարտիրոսյան, _x000a_ՀՀ գլխավոր դատախազի խորհրդական"/>
        <s v="Նարինե Գասպարյան, _x000a_ՀՀ գլխավոր դատախազի խորհրդական"/>
        <s v="Ժենյա Տեր-Վարդանյան, _x000a_ՀՀ տարածքային կառավարման և ենթակառուցվածքների նախարարության ավիացիոն պատահարների և լուրջ միջադեպերի քննության բաժնի պետ   "/>
        <s v="Վարդան Կոստանյան, _x000a_ՀՀ տարածքային կառավարման և ենթակառուցվածքների նախարարի տեղակալ"/>
        <s v="Մերի Աղաջանյան, _x000a_ՀՀ տարածքային կառավարման և ենթակառուցվածքների նախարարության ավիացիոն պատահարների և լուրջ միջադեպերի քննության բաժնի գլխավոր մասնագետ"/>
        <s v="Արայիկ Ստեփանյան, _x000a_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լիցենզավորման և թույլտվությունների բաժնի պետ"/>
        <s v="Հարություն Սեդրակյան, _x000a_ՀՀ տարածքային կառավարման և ենթակառուցվածքների նախարարության ճանապարհային ոլորտի քաղաքականության վարչության պետ"/>
        <s v="Քրիստինե Ղալեչյան, _x000a_ՀՀ տարածքային կառավարման և ենթակառուցվածքների նախարարի տեղակալ"/>
        <s v="Լիլիթ Սարոյան, _x000a_ՀՀ տարածքային կառավարման և ենթակառուցվածքների նախարարության արտաքին կապերի վարչության պետ"/>
        <s v="Արմեն Սիմոնյան, _x000a_ՀՀ տարածքային կառավարման և ենթակառուցվածքների նախարարի տեղակալ"/>
        <s v="Դավիթ Խուդաթյան, _x000a_ՀՀ տարածքային կառավարման և ենթակառուցվածքների նախարար"/>
        <s v="Արեն Ղարագյոզյան, _x000a_ՀՀ տարածքային կառավարման և ենթակառուցվածքների նախարարի օգնական"/>
        <s v="Ռուզաննա Այվազյան, _x000a_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ավտոմոբիլային տրանսպորտի քաղաքականության բաժնի պետ"/>
        <s v="Ասատուր Վարդանյան, _x000a_ՀՀ տարածքային կառավարման և ենթակառուցվածքների նախարարի տեղակալ"/>
        <s v="Նունե Պապիկյան, _x000a_ՀՀ տարածքային կառավարման և ենթակառուցվածքների նախարարության արտաքին կապերի վարչության միջտարածաշրջանային համագործակցության և արարողակարգի բաժնի պետ"/>
        <s v="Դավիթ Թունանյան, _x000a_ՀՀ տարածքային կառավարման և ենթակառուցվածքների նախարարի խորհրդական"/>
        <s v="Լենա Նանուշյան, _x000a_ՀՀ առողջապահության նախարարի առաջին տեղակալ"/>
        <s v="Արմեն Մելքոնյան, _x000a_ՀՀ առողջապահության նախարարության միջազգային հարաբերությունների վարչության պետ"/>
        <s v="Սամվել Խարազյան, _x000a_ՀՀ առողջապահության նախարարության պետական առողջապահական գործակալության պետ"/>
        <s v="Քնար Ղոնյան, _x000a_ՀՀ առողջապահության նախարարության բժշկական օգնության քաղաքականության վարչության պետ"/>
        <s v="Անահիտ Ավանեսյան, _x000a_ՀՀ առողջապահության  նախարար"/>
        <s v="Սրբուհի Գալյան, _x000a_ՀՀ արդարադատության նախարար"/>
        <s v="Աննա Կարապետյան, _x000a_ՀՀ արդարադատության նախարարի տեղակալ"/>
        <s v="Ռուբինա Մխիթարյան, _x000a_ՀՀ արդարադատության նախարարության խորհրդական՝ կառուցվածքային ստորաբաժանումներում առանձին գործառույթներ համակարգող"/>
        <s v="Սիրո Ամիրխանյան, _x000a_Գլխավոր հարկադիր կատարող"/>
        <s v="Գոհար Մկրտչյան, _x000a_Գլխավոր հարկադիր կատարողի տեղակալ"/>
        <s v="Վահե Մովսիսյան, _x000a_Գլխավոր հարկադիր կատարողի տեղակալ"/>
        <s v="Արման Մաթևոսյան, _x000a_Գլխավոր հարկադիր կատարողի օգնական"/>
        <s v="Գուրգեն Աֆրիկյան, _x000a_ՀՀ արդարադատության նախարարության պրոբացիայի ծառայության պետ"/>
        <s v="Մարինա Մխիթարյան, _x000a_ՀՀ արդարադատության նախարարության պրոբացիայի ծառայության կենտրոնական մարմնի կազմմեթոդական և վերլուծական բաժնի գլխավոր ծառայող,  արդարադատության մայոր"/>
        <s v="Գևորգ Պապոյան, _x000a_ՀՀ էկոնոմիկայի նախարար"/>
        <s v="Հովհաննես Գևորգյան, _x000a_ՀՀ էկոնոմիկայի նախարարության աշխատակազմի առևտրի ինտեգրացիայի վարչության առանձին գործառույթներ համակարգող խորհրդական"/>
        <s v="Նարեկ Հովակիմյան, _x000a_ՀՀ էկոնոմիկայի նախարարի տեղակալ"/>
        <s v="Լիլիթ Շաբոյան, _x000a_ՀՀ էկոնոմիկայի նախարարի մամուլի քարտուղար"/>
        <s v="Վրեժիկ Ֆահրադյան, _x000a_ՀՀ էկոնոմիկայի նախարարության միջազգային համագործակցության վարչության փորձագետ"/>
        <s v="Արմինե Իսրաելյան, _x000a_ՀՀ էկոնոմիկայի նախարարության միջազգային համագործակցության վարչության պետի պարտականությունները կատարող"/>
        <s v="Արման Խոջոյան, _x000a_ՀՀ էկոնոմիկայի նախարարի տեղակալ"/>
        <s v="Արևիկ Մարգարյան, _x000a_ՀՀ էկոնոմիկայի նախարարության ռազմավարական ոլորտների վարչության պետ"/>
        <s v="Աստղիկ Ալեքսանյան, _x000a_ՀՀ էկոնոմիկայի նախարարության միջազգային համագործակցության վարչության երկկողմ և բազմակողմ համագործակցության բաժնի գլխավոր մասնագետ"/>
        <s v="Անուշիկ Ավետյան, _x000a_ՀՀ էկոնոմիկայի նախարարի տեղակալ"/>
        <s v="Նաիրա Վարդանյան, _x000a_ՀՀ էկոնոմիկայի նախարարության որակի ենթակառուցվածքի զարգացման վարչության տեխնիկական կանոնակարգման բաժնի պետ"/>
        <s v="Սուսաննա Ենոքյան, _x000a_ՀՀ էկոնոմիկայի նախարարության գիտելիքահենք տնտեսության վարչության հետազոտությունների և վերլուծությունների բաժնի պետ"/>
        <s v="Արմինե Վարշամյան, _x000a_ՀՀ էկոնոմիկայի նախարարության թեթև արդյունաբերության վարչության պետ"/>
        <s v="Էդգար Զաքարյան, _x000a_ՀՀ էկոնոմիկայի նախարարի տեղակալ"/>
        <s v="Նարինե Հարոյան, _x000a_ՀՀ էկոնոմիկայի նախարարության թեթև արդյունաբերության վարչության առանձին գործառույթներ համակարգող խորհրդական"/>
        <s v="Անուշիկ Ավետյան, _x000a_ՀՀ էկոնոմիկայի նախարարի տեղակալ "/>
        <s v="Մարիամ Ստեփանյան, _x000a_ՀՀ էկոնոմիկայի նախարարության ներդրումային ծրագրերի վարչության ներդրումային ծրագրերի համակարգման և աջակցման բաժնի գլխավոր մասնագետ"/>
        <s v="Լուսինե Գևորգյան, _x000a_ՀՀ էկոնոմիկայի նախարարության զբոսաշրջության կոմիտեի նախագահ"/>
        <s v="Հայկանուշ Սահակյան, _x000a_ՀՀ էկոնոմիկայի նախարարության զբոսաշրջության կոմիտեի մարքեթինգի և խթանման վարչության առանձին գործառույթներ համակարգող խորհրդական"/>
        <s v="Լուսինե Բասմաչյան, _x000a_ՀՀ էկոնոմիկայի նախարարության զբոսաշրջության կոմիտեի մարքեթինգի և խթանման վարչության առանձին գործառույթներ համակարգող խորհրդական"/>
        <s v="Տիգրան Գաբրիելյան, _x000a_ՀՀ շրջակա միջավայրի նախարարի տեղակալ"/>
        <s v="Արամ Մեյմարյան, _x000a_ՀՀ շրջակա միջավայրի նախարարի տեղակալ"/>
        <s v="Արա Մկրտչյան, _x000a_ՀՀ շրջակա միջավայրի նախարարի տեղակալ"/>
        <s v="Վլադիմիր Կիրակոսյան, _x000a_ՀՀ շրջակա միջավայրի նախարարության էկոպարեկային ծառայության պետ"/>
        <s v="Մուրադ Նուրիջանյան, _x000a_ՀՀ շրջակա միջավայրի նախարարության էկոպարեկային ծառայության պետի տեղակալ"/>
        <s v="Ֆելիքս Կոստանդյան, _x000a_ՀՀ շրջակա միջավայրի նախարարության ներքին անվտանգության վարչության տեղեկությունների ձեռքբերման և արագ հակազդման բաժնի գլխավոր մասնագետի ժամանակավոր պաշտոնակատար"/>
        <s v="Լուսինե Ալեքսանյան, _x000a_ՀՀ շրջակա միջավայրի նախարարության էկոպարեկային ծառայության գլխավոր քարտուղար"/>
        <s v="Արթուր Ղարաքեշիշյան, _x000a_ՀՀ շրջակա միջավայրի նախարարության էկոպարեկային ծառայության ներքին անվտանգության վարչության տեղեկությունների ձեռքբերման և արագ հակազդման բաժնի խորհրդական՝ կառուցվածքային ստորաբաժանման առանձին գործառույթներ համակարգող"/>
        <s v="Ժաննա Անդրեասյան, _x000a_ՀՀ կրթության, գիտության, մշակույթի և սպորտի նախարար "/>
        <s v="Սվետլանա Սահակյան, _x000a_ՀՀ կրթության, գիտության, մշակույթի և սպորտի նախարարության ժամանակակից արվեստի վարչության պետ"/>
        <s v="Տաթևիկ Սուքիասյան, _x000a_ՀՀ կրթության, գիտության, մշակույթի և սպորտի նախարարության գրահրատարակչության բաժնի գլխավոր մասնագետ"/>
        <s v="Ալֆրեդ Քոչարյան, _x000a_ՀՀ կրթության, գիտության, մշակույթի և սպորտի նախարարի տեղեկալ"/>
        <s v="Դանիել Դանիելյան, _x000a_ՀՀ կրթության, գիտության, մշակույթի և սպորտի նախարարի տեղակալ "/>
        <s v="Արթուր Մարտիրոսյան, _x000a_ՀՀ կրթության, գիտության, մշակույթի և սպորտի նախարարի տեղակալ "/>
        <s v="Հովհաննես Գևորգյան, _x000a_ՀՀ կրթության, գիտության, մշակույթի և սպորտի նախարարության իրավաբանական վարչության պետ"/>
        <s v="Անգելինա Հովհաննիսյան, _x000a_ՀՀ կրթության, գիտության, մշակույթի և սպորտի նախարարության արտաքին կապերի և սփյուռքի վարչության արտաքին կապերի բաժնի պետ"/>
        <s v="Սուսաննա Ազատյան, _x000a_ՀՀ կրթության, գիտության, մշակույթի և սպորտի նախարարության հանրակրթության վարչության հանրակրթության և արտադպրոցական ծրագրերի մշակման և իրականացման բաժնի պետ"/>
        <s v="Արթուր Սեդրակյան, _x000a_ՀՀ կրթության, գիտության, մշակույթի և սպորտի նախարարության սպորտի քաղաքականության վարչության  քաղաքականության մշակման և վերլուծությունների բաժնի պետ"/>
        <s v="Սվետլանա Սահակյան, _x000a_ՀՀ կրթության, գիտության, մշակույթի և սպորտի նախարարության ժամանակակից արվեստի և գրահրատարակչության վարչության պետ"/>
        <s v="Աստղիկ Մարաբյան, _x000a_ՀՀ կրթության, գիտության, մշակույթի և սպորտի նախարարության մշակութային ժառանգության վարչության պետ"/>
        <s v="Արաքսիա Սվաջյան, _x000a_ՀՀ կրթության, գիտության, մշակույթի և սպորտի նախարարի տեղակալ"/>
        <s v="Արման Անտոնյան, _x000a_ՀՀ կրթության, գիտության, մշակույթի և սպորտի նախարարի օգնական"/>
        <s v="Թամարա Սարգսյան, _x000a_ՀՀ կրթության, գիտության, մշակույթի և սպորտի նախարարության հանրակրթության վարչության պետ"/>
        <s v="Արփինե Գևորգյան, _x000a_ՀՀ կրթության, գիտության, մշակույթի և սպորտի նախարարի խորհրդական "/>
        <s v="Արկադի Պապոյան, _x000a_ՀՀ կրթության, գիտության, մշակույթի և սպորտի նախարարության արտաքին կապերի և սփյուռքի վարչության պետ "/>
        <s v="Աննա Հարոյան, _x000a_ՀՀ կրթության, գիտության, մշակույթի և սպորտի նախարարության ժամանակակից արվեստի և գրահրատարակչության վարչության արվեստի և գրահրատարակչության ոլորտի քաղաքականության մշակման բաժնի գլխավոր մասնագետի ժամանակավոր պաշտոնակատար"/>
        <s v="Տաթևիկ Ստեփանյան, _x000a_ՀՀ աշխատանքի և սոցիալական հարցերի նախարարի տեղակալ"/>
        <s v="Նարեկ Մկրտչյան, _x000a_ՀՀ աշխատանքի և սոցիալական հարցերի նախարար"/>
        <s v="Ռուբեն Սարգսյան, _x000a_ՀՀ աշխատանքի և սոցիալական հարցերի նախարարի տեղակալ"/>
        <s v="Էլեն Մանասերյան, _x000a_Հայաստանի արհմիությունների կոնֆեդերացիայի նախագահ"/>
        <s v="Վահագն Համբարձումյան, _x000a_Հայաստանի գործատուների հանրապետական միության նախագահ"/>
        <s v="Էդուարդ Պետրոսյան, _x000a_ՀՀ աշխատանքի և սոցիալական հարցերի նախարարության միասնական սոցիալական ծառայության պետ"/>
        <s v="Թամարա Թորոսյան, _x000a_ՀՀ աշխատանքի և սոցիալական հարցերի նախարարության միասնական սոցիալական ծառայության պետի տեղակալ"/>
        <s v="Մխիթար Հայրապետյան, _x000a_ՀՀ բարձր տեխնոլոգիական արդյունաբերության նախարար"/>
        <s v="Գևորգ Մանթաշյան, _x000a_ՀՀ բարձր տեխնոլոգիական արդյունաբերության նախարարի առաջին տեղակալ"/>
        <s v="Ռուբեն Սիմոնյան, _x000a_ՀՀ բարձր տեխնոլոգիական արդյունաբերության նախարարի տեղակալ"/>
        <s v="Արսեն Ավետիսյան, _x000a_ՀՀ բարձր տեխնոլոգիական արդյունաբերության նախարարի օգնական"/>
        <s v="Իզաբելլա Գևորգյան, _x000a_ՀՀ բարձր տեխնոլոգիական արդյունաբերության նախարարության շուկայի զարգացման վարչության առևտրի խթանման բաժնի գլխավոր մասնագետ"/>
        <s v="Գագիկ Բադադյան, _x000a_ՀՀ բարձր տեխնոլոգիական արդյունաբերության նախարարության շուկայի զարգացման վարչության պետ "/>
        <s v="Կարեն Հակոբյան, _x000a_ՀՀ բարձր տեխնոլոգիական արդյունաբերության նախարարության շուկայի զարգացման վարչության առևտրի խթանման բաժնի պետ"/>
        <s v="Արմինե Պետրոսյան, _x000a_ՀՀ բարձր տեխնոլոգիական արդյունաբերության նախարարության շուկայի զարգացման վարչության առևտրի խթանման բաժնի գլխավոր մասնագետ "/>
        <s v="Ծովինար Գալստյան, _x000a_ՀՀ բարձր տեխնոլոգիական արդյունաբերության նախարարության կապի և փոստի վարչության փոստի բաժնի պետ"/>
        <s v="Արման Աթանեսյան, _x000a_ՀՀ բարձր տեխնոլոգիական արդյունաբերության նախարարության ռազմարդյունաբերության կոմիտեի արտադրության, նորոգման և օգտահանման կազմակերպման վարչության գլխավոր մասնագետ"/>
        <s v="Մերի Զաքարյան, _x000a_ՀՀ բարձր տեխնոլոգիական արդյունաբերության նախարարության ռազմարդյունաբերության կոմիտեի ռազմարդյունաբերական համալիրի զարգացման վարչության գլխավոր մասնագետ"/>
        <s v="Ավետիք Սերոբյան, _x000a_ՀՀ բարձր տեխնոլոգիական արդյունաբերության նախարարության ռազմարդյունաբերության կոմիտեի արտադրության, նորոգման և օգտահանման կազմակերպման վարչության փորձագետ"/>
        <s v="Արամ Ջիվանյան, _x000a_ՀՀ բարձր տեխնոլոգիական արդյունաբերության նախարարության ռազմարդյունաբերության կոմիտեի նախագահ"/>
        <s v="Վահե Հովհաննիսյան, _x000a_ՀՀ ֆինանսների նախարար"/>
        <s v="Վահան Սիրունյան, _x000a_ՀՀ ֆինանսների նախարարի տեղակալ"/>
        <s v="Միլենա Հովհաննիսյան, _x000a_ՀՀ ֆինանսների նախարարության միջազգային համագործակցության վարչության պետ"/>
        <s v="Գագիկ Քոսակյան, _x000a_ՀՀ ֆինանսների նախարարության ֆինանսաբյուջետային վերահսկողության վարչության ֆինանսաբյուջետային վերահսկողության 1-ին բաժնի գլխավոր վերահսկող"/>
        <s v="Լուսինե Այվազյան, _x000a_ՀՀ ֆինանսների նախարարության գործառնական վարչության պետական բյուջեի հաշվառման բաժնի պետ"/>
        <s v="Լուսինե Տեր-Առաքելյան, _x000a_ՀՀ ֆինանսների նախարարության ծախսերի ֆինանսավորման վարչության ծախսերի ֆինանսավորման կազմակերպման բաժնի գլխավոր մասնագետ "/>
        <s v="Նարինե Նորեկյան, _x000a_ՀՀ ֆինանսների նախարարության սոցիալական ծրագրերի բյուջետային գործընթացի կազմակերպման վարչության կրթության, գիտության, մշակույթի և սպորտի ոլորտների բյուջետային ծրագրավորման բաժնի գլխավոր մասնագետ"/>
        <s v="Սիլվիա Սարգսյան, _x000a_ՀՀ ֆինանսների նախարարության սոցիալական ծրագրերի բյուջետային գործընթացի կազմակերպման վարչության տնտեսագետ"/>
        <s v="Արմինե Միրզոյան, _x000a_ՀՀ ֆինանսների նախարարության բյուջեների կատարման հաշվետվությունների վարչության վերլուծության և ոչ ֆինանսական hաշվետվությունների բաժնի գլխավոր մասնագետ"/>
        <s v="Սերգեյ Շահնազարյան, _x000a_ՀՀ ֆինանսների նախարարության գնումների քաղաքականության վարչության պետ "/>
        <s v="Հայկ Հարությունյան, _x000a_ՀՀ ֆինանսների նախարարության իրավաբանական վարչության պետ "/>
        <s v="Օրի Ալավերդյան, _x000a_ՀՀ ֆինանսների նախարարության եկամուտների քաղաքականության և վարչարարության մեթոդաբանության վարչության պետ"/>
        <s v="Վլադիմիր Ասեյան, _x000a_ՀՀ ֆինանսների նախարարության եկամուտների քաղաքականության և վարչարարության մեթոդաբանության վարչության ԵՏՄ մաքսային քաղաքականության և օրենսդրական կարգավորման բաժնի պետ"/>
        <s v="Արթուր Ալեքսանյան, _x000a_ՀՀ ֆինանսների նախարարության եկամուտների քաղաքականության և վարչարարության մեթոդաբանության վարչության եկամուտների քաղաքականության և հարկային վարչարարության մեթոդաբանության բաժնի պետ"/>
        <s v="Աննա Պետրոսյան, _x000a_ՀՀ ֆինանսների նախարարության եկամուտների քաղաքականության և վարչարարության մեթոդաբանության վարչության միջազգային հարկային և մաքսային հարաբերությունների բաժնի գլխավոր մասնագետ՝ բաժնի պետի պարտականությունները կատարող "/>
        <s v="Տաթևիկ Աշչյան, _x000a_ՀՀ ֆինանսների նախարարության միջազգային համագործակցության վարչության Եվրասիական տնտեսական միության և Եվրասիական տնտեսական միության անդամ-պետությունների հետ համագործակցության բաժնի ավագ մասնագետ՝ բաժնի պետի պարտականությունները կատարող"/>
        <s v="Դիանա Սանթրոսյան, _x000a_ՀՀ ֆինանսների նախարարության միջազգային համագործակցության վարչության օտարերկրյա պետությունների և միջազգային կազմակերպությունների հետ համագործակցության համակարգման բաժնի գլխավոր մասնագետ՝ բաժնի պետի պարտականությունները կատարող"/>
        <s v="Արմեն Մելքոնյան, _x000a_ՀՀ ֆինանսների նախարարության ֆինանսաբյուջետային վերահսկողության վարչության ֆինանսաբյուջետային վերահսկողության 1-ին բաժնի գլխավոր վերահսկող"/>
        <s v="Արմեն Գևորգյան, _x000a_ՀՀ ֆինանսների նախարարի խորհրդական"/>
        <s v="Կարեն Ալավերդյան, _x000a_ՀՀ ֆինանսների նախարարության հաշվապահական հաշվառման և աուդիտորական գործունեության կարգավորման, հաշվետվությունների մշտադիտարկման վարչության պետ "/>
        <s v="Ավագ Ավանեսյան, _x000a_ՀՀ ֆինանսների նախարարի տեղակալ"/>
        <s v="Սամվել Խանվելյան, _x000a_ՀՀ ֆինանսների նախարարության պետական պարտքի կառավարման վարչության պետ"/>
        <s v="Անահիտ Մանասյան, _x000a_ՀՀ մարդու իրավունքների պաշտպան"/>
        <s v="Ժաննա Հակոբյան, _x000a_ՀՀ մարդու իրավունքների պաշտպանի աշխատակազմի  կոնվենցիոն մանդատների ապահովման վարչության պետ"/>
        <s v="Նինա Փիրումյան, _x000a_ՀՀ մարդու իրավունքների պաշտպանի աշխատակազմի գլխավոր քարտուղար"/>
        <s v="Վլադիմիր Հովհաննիսյան, _x000a_ՀՀ մարդու իրավունքների պաշտպանի աշխատակազմի քաղաքացիական, սոցիալ-տնտեսական և մշակութային իրավունքների պաշտպանության դեպարտամենտի ղեկավար"/>
        <s v="Մերի Մամիկոնյան, _x000a_ՀՀ մարդու իրավունքների պաշտպանի աշխատակազմի հետազոտական, փորձագիտական և կրթական կենտրոնի ղեկավար"/>
        <s v="Կարեն Հովհաննիսյան, _x000a_«Հանրային հեռարձակողի խորհրդի աշխատակազմ » ՊՀ իրավաբան "/>
        <s v="Գայանե Բոյախչյան, _x000a_«Հանրային հեռարձակողի խորհրդի աշխատակազմ » ՊՀ ֆինանսատնտեսագիտական բաժնի պետ-գլխավոր ֆինանսիստ"/>
        <s v="Անժելա Առաքելյան, _x000a_ՀՀ հանրային ծառայությունները կարգավորող հանձնաժողովի ֆինանսատեխնիկական և դիմումների քննարկման վարչության դիմումների քննարկման բաժնի պետ"/>
        <s v="Մարիամ Մոմջյան, _x000a_ՀՀ հանրային ծառայությունները կարգավորող հանձնաժողովի սակագնային քաղաքականության վարչության սակագնային բաժնի պետ"/>
        <s v="Կամո Սարգսյան, _x000a_ՀՀ հանրային ծառայությունները կարգավորող հանձնաժողովի անդամ "/>
        <s v="Արա Նռանյան, _x000a_ՀՀ հանրային ծառայությունները կարգավորող հանձնաժողովի անդամ "/>
        <s v="Դավիթ Մուրադյան, _x000a_ՀՀ հանրային ծառայությունները կարգավորող հանձնաժողովի սակագնային քաղաքականության վարչության զարգացման ծրագրերի բաժնի պետ"/>
        <s v="Լուսինե Ալեքսանյան, _x000a_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"/>
        <s v="Արմեն Հունանյան, _x000a_ՀՀ հանրային ծառայությունները կարգավորող հանձնաժողովի հեռահաղորդակցության վարչության պետ"/>
        <s v="Մեսրոպ Մեսրոպյան, _x000a_ՀՀ հանրային ծառայությունները կարգավորող հանձնաժողովի նախագահ"/>
        <s v="Սերգեյ Աղինյան, _x000a_ՀՀ հանրային ծառայությունները կարգավորող հանձնաժողովի անդամ "/>
        <s v="Գարիկ Չիլինգարյան, _x000a_ՀՀ հանրային ծառայությունները կարգավորող հանձնաժողովի նախագահի խորհրդական"/>
        <s v="Ռիմա Գրիգորյան,_x000a_ՀՀ հանրային ծառայությունները կարգավորող հանձնաժողովի միջազգային համագործակցության բաժնի գլխավոր մասնագետ"/>
        <s v="Սամվել Պետրոսյան,_x000a_ՀՀ հանրային ծառայությունները կարգավորող հանձնաժողովի իրավաբանական և լիցենզավորման վարչության լիցենզավորման բաժնի պետ"/>
        <s v="Սեդա Շահինյան, _x000a_ՀՀ հանրային ծառայությունները կարգավորող հանձնաժողովի անդամ "/>
        <s v="Մերի Ղազարյան, _x000a_ՀՀ հանրային ծառայությունները կարգավորող հանձնաժողովի նախագահի խորհրդական"/>
        <s v="Կամո Սարգսյան, _x000a_ՀՀ հանրային ծառայությունները կարգավորող հանձնաժողովի նախագահի խորհրդական "/>
        <s v="Արթուր Սաֆարյան, _x000a_ՀՀ հանրային ծառայությունները կարգավորող հանձնաժողովի գլխավոր քարտուղար"/>
        <s v="Զարուհի Ստեփանյան, _x000a_ՀՀ հանրային ծառայությունները կարգավորող հանձնաժողովի միջազգային համագործակցության բաժնի պետ"/>
        <s v="Աշոտ Ուլիխանյան, _x000a_ՀՀ հանրային ծառայությունները կարգավորող հանձնաժողովի սակագնային քաղաքականության վարչության պետ"/>
        <s v="Սևակ Բաբայան, _x000a_ՀՀ հանրային ծառայությունները կարգավորող հանձնաժողովի ֆինանսատեխնիկական և դիմումների քննարկման վարչության ֆինանսական վերլուծության բաժնի պետ"/>
        <s v="Վահագն Հովակիմյան, _x000a_ՀՀ կենտրոնական ընտրական հանձնաժողովի նախագահ "/>
        <s v="Հերմինե Հարությունյան, _x000a_ՀՀ կենտրոնական ընտրական հանձնաժողովի արտաքին կապերի վարչության պետ"/>
        <s v="Աննա Գրիգորյան, _x000a_ՀՀ կենտրոնական ընտրական հանձնաժողովի անդամ"/>
        <s v="Մերինե Սուքիասյան, _x000a_ՀՀ կենտրոնական ընտրական հանձնաժողովի ֆինանսատնտեսական վարչության գլխավոր մասնագետ"/>
        <s v="Սեդաննա Մարգարյան, _x000a_ՀՀ կենտրոնական ընտրական հանձնաժողովի արտաքին կապերի վարչության գլխավոր մասնագետ"/>
        <s v="Արևիկ Նավոյան, _x000a_ՀՀ կենտրոնական ընտրական հանձնաժողովի նախագահի խորհրդական"/>
        <s v="Լուիզա Ավետիսյան, _x000a_ՀՀ կենտրոնական ընտրական հանձնաժողովի անդամի օգնական"/>
        <s v="Լուսինե Հովակիմյան, _x000a_ՀՀ կենտրոնական ընտրական հանձնաժողովի նախագահի օգնական"/>
        <s v="Արուսյակ Տերչանյան, _x000a_ՀՀ կենտրոնական ընտրական հանձնաժողովի անդամ"/>
        <s v="Ավետիք Սահակյան, _x000a_ՀՀ կենտրոնական ընտրական հանձնաժողովի տեխնիկական աշխատող"/>
        <s v="Լիլիա Հակոբյան, _x000a_ՀՀ կենտրոնական ընտրական հանձնաժողովի իրավաբանական վարչության պետ"/>
        <s v="Անահիտ Բաբախանյան, _x000a_Մրցակցության պաշտպանության հանձնաժողովի անդամի օգնական"/>
        <s v="Թերեզա Հակոբյան, _x000a_Մրցակցության պաշտպանության հանձնաժողովի անբարեխիղճ մրցակցության վերահսկողության վարչության սպառողների շահերի պաշտպանության բաժնի  գլխավոր մասնագետ "/>
        <s v="Հակոբ Մանուկյան, _x000a_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պետ"/>
        <s v="Հայրապետ Գորյան, _x000a_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ավագ մասնագետ"/>
        <s v="Անուշ Բեղլոյան, _x000a_Մրցակցության պաշտպանության հանձնաժողովի անդամ"/>
        <s v="Գեղամ Գևորգյան, _x000a_Մրցակցության պաշտպանության հանձնաժողովի  նախագահ"/>
        <s v="Շուշան Սարգսյան, _x000a_Մրցակցության պաշտպանության հանձնաժողովի  անդամ"/>
        <s v="Գոհար Մամիկոնյան, _x000a_Հեռուստատեսության և ռադիոյի հանձնաժողովի անդամ"/>
        <s v="Ավետ Պողոսյան, _x000a_Հեռուստատեսության և ռադիոյի հանձնաժողովի անդամ"/>
        <s v="Ալլա Թումանյան, _x000a_Հեռուստատեսության և ռադիոյի հանձնաժողովի  միջազգային կապերի, հասարակայնության հետ կապերի և զարգացման ծրագրերի բաժնի պետ"/>
        <s v="Արմինե Ներսիսյան, _x000a_Հեռուստատեսության և ռադիոյի հանձնաժողովի  իրավաբանական և լիցենզավորման վարչության պետ"/>
        <s v="Տիգրան Հակոբյան, _x000a_Հեռուստատեսության և ռադիոյի հանձնաժողովի  նախագահ"/>
        <s v="Աստղինե Մանուկյան, _x000a_Հեռուստատեսության և ռադիոյի հանձնաժողովի իրավաբանական և լիցենզավորման վարչության իրավական ապահովման բաժնի գլխավոր իրավաբան"/>
        <s v="Լիլիթ Ալեքսանյան, _x000a_Կոռուպցիայի կանխարգելման հանձնաժողովի անդամ"/>
        <s v="Ստեփան Մնացականյան, _x000a_ՀՀ վիճակագրական կոմիտեի նախագահ"/>
        <s v="Գևորգ Մանուկյան, _x000a_ՀՀ կադաստրի կոմիտեի ղեկավարի տեղակալ"/>
        <s v="Կարեն Գրիգորյան, _x000a_ՀՀ կադաստրի կոմիտեի տեղեկատվական տեխնոլոգիաների կենտրոնի պետ"/>
        <s v="Նանե Ղազարյան, _x000a_ՀՀ կադաստրի կոմիտեի ղեկավարի տեղակալ"/>
        <s v="Գոհար Հայրապետյան, _x000a_ՀՀ կադաստրի կոմիտեի գեոմատիկայի կենտրոնի կառուցվածքային ստորաբաժանումներում առանձին գործառույթներ համակարգող խորհրդական"/>
        <s v="Արամ Գուգարաց, _x000a_ՀՀ կադաստրի կոմիտեի ղեկավարի տեղակալ"/>
        <s v="Մարինե Սահակյան, _x000a_ՀՀ կադաստրի կոմիտեի արտաքին կապերի վարչության պետ"/>
        <s v="Սուրեն Թովմասյան, _x000a_ՀՀ կադաստրի կոմիտեի ղեկավար"/>
        <s v="Վահագն Մուրադյան, _x000a_ՀՀ կադաստրի կոմիտեի գեոդեզիայի և հողաշինարարության վարչության պետ"/>
        <s v="Գևորգ Սարդարյան, _x000a_ՀՀ կադաստրի կոմիտեի ֆինանսատնտեսագիտական վարչության պետ-գլխավոր հաշվապահ"/>
        <s v="Ռուզաննա Խաչատրյան, _x000a_ՀՀ կադաստրի կոմիտեի ղեկավարի օգնական"/>
        <s v="Էդուարդ Հակոբյան, _x000a_ՀՀ պետական եկամուտների կոմիտեի նախագահ"/>
        <s v="Ռաֆայել Գևորգյան, _x000a_ՀՀ պետական եկամուտների կոմիտեի նախագահի տեղակալ"/>
        <s v="Ստեփան Դավթյան, _x000a_ՀՀ պետական եկամուտների կոմիտեի էլեկտրոնային առևտրի և օդային տրանսպորտով իրականացվող փոխադրումների վարչության ուղևորների մաքսային սպասարկման և հսկողության բաժնի պետի տեղակալ"/>
        <s v="Տիգրան Բակլաչյան, _x000a_ՀՀ պետական եկամուտների կոմիտեի արտաքին տնտեսական գործունեության մաքսային սպասարկման և հսկողության վարչության մաքսային գործառնությունների սպասարկման թիվ 1 բաժնի պետի տեղակալ"/>
        <s v="Արփի Ավետյան, _x000a_ՀՀ պետական եկամուտների կոմիտեի հետբացթողումային հսկողության և ստուգումների վարչության մաքսային գործարքների հսկողության և ռիսկերի վերլուծության բաժնի պետի տեղակալ"/>
        <s v="Համլետ Սահակյան, _x000a_ՀՀ պետական եկամուտների կոմիտեի նախագահի տեղակալ"/>
        <s v="Սենիկ Ներսիսյան, _x000a_ՀՀ պետական եկամուտների կոմիտեի արտաքին տնտեսական գործունեության մաքսային սպասարկման և հսկողության վարչության մաքսային գործառնությունների կազմակերպման բաժնի պետ"/>
        <s v="Ֆելիքս Մելքոնյան, _x000a_ՀՀ պետական եկամուտների կոմիտեի վարչարարության մեթոդաբանության և ընթացակարգերի վարչության Եվրասիական տնտեսական միության օրենսդրության մեթոդական ապահովման բաժնի պետ"/>
        <s v="Օհաննա Գառգալոյան, _x000a_ՀՀ պետական եկամուտների կոմիտեի միջազգային համագործակցության վարչության մաքսային համագործակցության բաժնի պետ"/>
        <s v="Սոսե Ստեփանյան, _x000a_ՀՀ պետական եկամուտների կոմիտեի միջազգային համագործակցության վարչության պետ"/>
        <s v="Արամ Պետրոսյան, _x000a_ՀՀ պետական եկամուտների կոմիտեի պետական սահմանի ցամաքային անցման կետերում մաքսային սպասարկման և հսկողության վարչության խորհրդական"/>
        <s v="Կարեն Թամազյան, _x000a_ՀՀ պետական եկամուտների կոմիտեի նախագահի տեղակալ"/>
        <s v="Արտեմ Կարապետյան, _x000a_ՀՀ պետական եկամուտների կոմիտեի արտաքին տնտեսական գործունեության մաքսային սպասարկման և հսկողության վարչության պետ"/>
        <s v="Արևիկ Ջանազյան, _x000a_ՀՀ պետական եկամուտների կոմիտեի միջազգային համագործակցության վարչության միջազգային ծրագրերի իրականացման աջակցման և արարողակարգի բաժնի պետ"/>
        <s v="Էմիլ Հարությունյան, _x000a_ՀՀ պետական եկամուտների կոմիտեի միջազգային հարկման վարչության տրանսֆերային գնագոյացման բաժնի ավագ հարկային տեսուչ"/>
        <s v="Միքայել Խաչատրյան, _x000a_ՀՀ պետական եկամուտների կոմիտեի նախագահի խորհրդական"/>
        <s v="Նաիրուհի Ավետիսյան, _x000a_ՀՀ պետական եկամուտների կոմիտեի համալիր հարկային ստուգումների վարչության պետի տեղակալ"/>
        <s v="Սևադա Հակոբյան, _x000a_ՀՀ պետական եկամուտների կոմիտեի թվային հետախուզության լաբորատորիա բաժնի տեղեկատվական տեխնոլոգիաների պատասխանատու, բաժնի պետի պաշտոնակատար"/>
        <s v="Աշոտ Մովսիսյան, _x000a_ՀՀ պետական եկամուտների կոմիտեի հետաքննության և օպերատիվ-հետախուզության վարչության պետի պաշտոնակատար"/>
        <s v="Վարդան Մաթևոսյան, _x000a_ՀՀ պետական եկամուտների կոմիտեի մաքսային ռիսկերի կառավարման և վիճակագրության վարչության պետի տեղակալ"/>
        <s v="Արթուր Մկրտումյան, _x000a_ՀՀ պետական եկամուտների կոմիտեի մաքսային ռիսկերի կառավարման և վիճակագրության վարչության մաքսային վիճակագրության և տեղեկատվության բաժնի գլխավոր մաքսային տեսուչ"/>
        <s v="Մարիամ Տիտիզյան, _x000a_ՀՀ պետական եկամուտների կոմիտեի մաքսանենգության դեմ պայքարի վարչության իրավապահ համագործակցության և տեղեկությունների վերլուծության բաժնի պետ"/>
        <s v="Սեդա Թադևոսյան, _x000a_ՀՀ պետական եկամուտների կոմիտեի մաքսանենգության դեմ պայքարի վարչության իրավապահ համագործակցության և տեղեկությունների վերլուծության բաժնի ավագ մաքսային տեսուչ"/>
        <s v="Նաիրուհի Ավետիսյան, _x000a_ՀՀ պետական եկամուտների կոմիտեի միջազգային հարկման վարչության պետ"/>
        <s v="Մհեր Մարտիրոսյան, _x000a_ՀՀ պետական եկամուտների կոմիտեի արտաքին տնտեսական գործունեության մաքսային սպասարկման և հսկողության վարչության պետի տեղակալ"/>
        <s v="Ռաֆայել Գրիգորյան, _x000a_ՀՀ պետական եկամուտների կոմիտեի մաքսային ռիսկերի կառավարման և վիճակագրության վարչության պետ"/>
        <s v="Ռուզաննա Կուսիկյան, _x000a_ՀՀ պետական եկամուտների կոմիտեի մաքսային ռիսկերի կառավարման և վիճակագրության վարչության պետի տեղակալ"/>
        <s v="Սարգիս Բաբայան, _x000a_ՀՀ պետական եկամուտների կոմիտեի ներքին անվտանգության վարչության խորհրդական"/>
        <s v="Գոհար Միքաելյան, _x000a_ՀՀ պետական եկամուտների կոմիտեի վարչարարության մեթոդաբանության և ընթացակարգերի վարչության հեռախոսազանգերի կենտրոն-բաժնի գլխավոր հարկային տեսուչ"/>
        <s v="Աննա Ղանդիլյան, _x000a_ՀՀ ՏԿԵՆ քաղաքացիական ավիացիայի կոմիտեի օդանավակայանների սերտիֆիկացման և օդային երթևեկության կազմակերպման վարչության գլխավոր մասնագետ"/>
        <s v="Արմինե Բաղդոյան, _x000a_ՀՀ ՏԿԵՆ քաղաքացիական ավիացիայի կոմիտեի թռիչքային պիտանիության վարչության գլխավոր մասնագետ-տեսուչ"/>
        <s v="Մոնիկա Մարտիրոսյան, _x000a_ՀՀ ՏԿԵՆ քաղաքացիական ավիացիայի կոմիտեի թռիչքային պիտանիության վարչության առաջատար մասնագետ"/>
        <s v="Ալիկ Սարգսյան, _x000a_ՀՀ ՏԿԵՆ քաղաքացիական ավիացիայի կոմիտեի ավիացիոն մասնագետների սերտիֆիկացման բաժնի գլխավոր մասնագետ-տեսուչ"/>
        <s v="Միհրան Խաչատրյան, _x000a_ՀՀ ՏԿԵՆ քաղաքացիական ավիացիայի կոմիտեի նախագահ"/>
        <s v="Հայկ Եղիազարյան, _x000a_ՀՀ ՏԿԵՆ քաղաքացիական ավիացիայի կոմիտեի թռիչքային պիտանիության վարչության պետ"/>
        <s v="Արամ Եղոյան, _x000a_ՀՀ ՏԿԵՆ քաղաքացիական ավիացիայի կոմիտեի թռիչքային գործունեության վարչության պետ"/>
        <s v="Նարեկ Հովհաննիսյան, _x000a_ՀՀ ՏԿԵՆ քաղաքացիական ավիացիայի կոմիտեի օդանավակայանների սերտիֆիկացման և օդային երթևեկության կազմակերպման վարչության գլխավոր մասնագետ-տեսուչ"/>
        <s v="Էլեն Դավթյան, _x000a_ՀՀ ՏԿԵՆ քաղաքացիական ավիացիայի կոմիտեի ավիացիոն մասնագետների սերտիֆիկացման բաժնի գլխավոր մասնագետ-տեսուչ"/>
        <s v="Գոռ Ադամյան, _x000a_ՀՀ ՏԿԵՆ քաղաքացիական ավիացիայի կոմիտեի օդանավակայանների սերտիֆիկացման և օդային երթևեկության կազմակերպման վարչության գլխավոր մասնագետ-տեսուչ"/>
        <s v="Ասպրամ Ենգիբարյան, _x000a_ՀՀ ՏԿԵՆ քաղաքացիական ավիացիայի կոմիտեի ավիացիոն անվտանգության վարչության գլխավոր մասնագետ-տեսուչ"/>
        <s v="Լիլիթ Աղաբեկյան, _x000a_ՀՀ ՏԿԵՆ քաղաքացիական ավիացիայի կոմիտեի նախագահի օգնական"/>
        <s v="Մաթևոս Պողոսյան, _x000a_ՀՀ ՏԿԵՆ քաղաքացիական ավիացիայի կոմիտեի օդանավակայանների սերտիֆիկացման և օդային երթևեկության կազմակերպման վարչության գլխավոր մասնագետ-տեսուչ"/>
        <s v="Հայկ Մուրադյան, _x000a_ՀՀ ՏԿԵՆ քաղաքացիական ավիացիայի կոմիտեի ավիացիոն անվտանգության վարչության գլխավոր մասնագետ-տեսուչ"/>
        <s v="Միլենա Կարապետյան, _x000a_ՀՀ ՏԿԵՆ քաղաքացիական ավիացիայի կոմիտեի իրավաբանական վարչության պետ"/>
        <s v="Գեղամ Գաբրիելյան, _x000a_ՀՀ ՏԿԵՆ քաղաքացիական ավիացիայի կոմիտեի ավիացիոն մասնագետների սերտիֆիկացման բաժնի պետ"/>
        <s v="Արսեն Մկրտչյան, _x000a_ՀՀ ՆԳՆ փրկարար ծառայության տնօրենի տեղակալ, փրկարար ծառայության գնդապետ"/>
        <s v="Էդուարդ Սուքիասյան, _x000a_ՀՀ հաշվեքննիչ պալատի հաղորդակցության և արարողակարգի բաժնի փորձագետ"/>
        <s v="Վահե Ազարյան, _x000a_ՀՀ հաշվեքննիչ պալատի հաղորդակցության և արարողակարգի բաժնի փորձագետ"/>
        <s v="Վահե Գրիգորյան, _x000a_ՀՀ միջուկային անվտանգության կարգավորման կոմիտեի նախագահի տեղակալ "/>
        <s v="Մելսիկ Շիրվանյան, _x000a_ՀՀ քննչական կոմիտեի զինվորական քննչական գլխավոր վարչության հատկապես կարևոր գործերի քննության վարչության պետ"/>
        <s v="Կարեն Սարգսյան, _x000a_ՀՀ Գեղարքունիքի մարզպետ"/>
      </sharedItems>
    </cacheField>
    <cacheField name="Գործուղման  սկիզբը" numFmtId="169">
      <sharedItems containsSemiMixedTypes="0" containsNonDate="0" containsDate="1" containsString="0" minDate="2025-02-16T00:00:00" maxDate="2025-09-06T00:00:00"/>
    </cacheField>
    <cacheField name="Գործուղման  ավարտը" numFmtId="169">
      <sharedItems containsSemiMixedTypes="0" containsNonDate="0" containsDate="1" containsString="0" minDate="2025-02-19T00:00:00" maxDate="2025-09-12T00:00:00"/>
    </cacheField>
    <cacheField name="Գործուղման վայրը" numFmtId="0">
      <sharedItems count="92">
        <s v="Լիտվայի Հանրապետություն _x000a_(Վիլնյուս)"/>
        <s v="Ղազախստանի Հանրապետություն _x000a_(Աստանա)"/>
        <s v="Իտալիայի Հանրապետություն _x000a_(Հռոմ)"/>
        <s v="Ռուսաստանի Դաշնություն _x000a_(Մոսկվա)"/>
        <s v="Շվեյցարիայի Համադաշնություն _x000a_(Լոզան)"/>
        <s v="Ֆրանսիայի Հանրապետություն _x000a_(Ստրասբուրգ)"/>
        <s v="Ռումինիա _x000a_(Բուխարեստ)"/>
        <s v="Ռուսաստանի Դաշնություն _x000a_(Սանկտ Պետերբուրգ)"/>
        <s v="Շվեյցարիայի Համադաշնություն _x000a_(Ժնև)"/>
        <s v="Սինգապուրի Հանրապետություն _x000a_(Սինգապուր)"/>
        <s v="Էստոնիայի Հանրապետություն _x000a_(Տալլին)"/>
        <s v="Նիդերլանդների Թագավորություն _x000a_(Շիպհոլ-Ռեյկ)"/>
        <s v="Իրանի Իսլամական Հանրապետություն _x000a_(Նորդուզ)"/>
        <s v="Թուրքիայի Հանրապետություն _x000a_(Ստամբուլ)"/>
        <s v="Բելգիայի Թագավորություն _x000a_(Բրյուսել) "/>
        <s v="Տաջիկստանի Հանրապետություն _x000a_(Դուշանբե) "/>
        <s v="Ռուսաստանի Դաշնություն _x000a_(Մոսկվա) "/>
        <s v="Մեծ Բրիտանիայի և Հյուսիսային Իռլանդիայի Միացյալ Թագավորություն _x000a_(Լոնդոն)"/>
        <s v="Ավստրիայի Հանրապետություն _x000a_(Վիեննա) "/>
        <s v="Գերմանիայի Դաշնային Հանրապետություն _x000a_(Լայպցիգ) "/>
        <s v="Թաիլանդի Թագավորություն _x000a_(Բանգկոկ) "/>
        <s v="Գերմանիայի Դաշնային Հանրապետություն _x000a_(Նաումբուրգ)"/>
        <s v="Վրաստան _x000a_(Թբիլիսի)"/>
        <s v="Գերմանիայի Դաշնային Հանրապետություն _x000a_(Հայդելբերգ)"/>
        <s v="Մեծ Բրիտանիայի և Հյուսիսային Իռլանդիայի Միացյալ Թագավորություն _x000a_(Լիվերպուլ)"/>
        <s v="Ֆրանսիայի Հանրապետություն _x000a_(Փարիզ)"/>
        <s v="Իտալիայի Հանրապետություն _x000a_(Վենետիկ)"/>
        <s v="Ամերիկայի Միացյալ Նահանգներ _x000a_(Վաշինգտոն)"/>
        <s v="Նիդերլանդների Թագավորություն _x000a_(Հաագա)"/>
        <s v="Ղազախստանի Հանրապետություն _x000a_(Ալմաթի) "/>
        <s v="Արաբական Միացյալ Էմիրություններ _x000a_(Աբու Դաբի)"/>
        <s v=" Ճապոնիա _x000a_(Օսակա)"/>
        <s v="Կատարի Պետություն_x000a_(Դոհա)"/>
        <s v="Արաբական Միացյալ Էմիրություններ _x000a_(Դուբայ)"/>
        <s v="Լեհաստանի Հանրապետություն _x000a_(Վարշավա)"/>
        <s v="Ամերիկայի Միացյալ Նահանգներ _x000a_(Յուտա)"/>
        <s v="Մոլդովայի Հանրապետություն _x000a_(Քիշնև)"/>
        <s v="Չեխիայի Հանրապետություն _x000a_(Պրահա)"/>
        <s v="Լեհաստանի Հանրապետություն _x000a_(Վրոցլավ)"/>
        <s v="Ֆիլիպինների Հանրապետություն _x000a_(Մանիլա)"/>
        <s v="Չինաստանի Ժողովրդական Հանրապետություն _x000a_(Ինչուան)"/>
        <s v="Գերմանիայի Դաշնային Հանրապետություն _x000a_(Բեռլին)"/>
        <s v="Ղազախստանի Հանրապետություն _x000a_(Ալմաթի)"/>
        <s v="Ռուսաստանի Դաշնություն _x000a_(Սոչի)"/>
        <s v="Ամերիկայի Միացյալ Նահանգներ _x000a_(Նյու Յորք)"/>
        <s v="Սլովենիայի Հանրապետություն _x000a_(Բլեդ)"/>
        <s v=" Ուզբեկստանի Հանրապետություն _x000a_(Սամարղանդ)"/>
        <s v="Ռուսաստանի Դաշնություն _x000a_(Կիսլովոդսկ)"/>
        <s v="Գերմանիայի Դաշնային Հանրապետություն _x000a_(Լայպցիգ)"/>
        <s v="Կանադա _x000a_(Քվեբեկ)"/>
        <s v="Լյուքսեմբուրգի Մեծ Դքսություն (Լյուքսեմբուրգ)"/>
        <s v="Գերմանիայի Դաշնային Հանրապետություն _x000a_(Բադ Սասսենդորֆ)"/>
        <s v="Էստոնիայի Հանրապետություն _x000a_(Տալլին, Տարտու)"/>
        <s v="Եթովպիայի Դաշնային Ժողովրդավարական Հանրապետություն _x000a_(Ադիս Աբեբա)"/>
        <s v="Սերբիայի Հանրապետություն _x000a_(Բելգրադ)"/>
        <s v="Ֆրանսիայի Հանրապետություն _x000a_(Բարբիզոն)"/>
        <s v="Գերմանիայի Դաշնային Հանրապետություն _x000a_(Բեռլին)   "/>
        <s v="Չինաստանի Ժողովրդական Հանրապետություն _x000a_(Տյանցզին)"/>
        <s v="Շվեյցարիայի Համադաշնություն _x000a_(Ժնև)   "/>
        <s v="Իտալիայի Հանրապետություն _x000a_(Թուրին)   "/>
        <s v="Շվեդիայի Թագավորություն _x000a_(Ստոկհոլմ)"/>
        <s v="Հունաստանի Հանրապետություն _x000a_(Աթենք)"/>
        <s v="Կիպրոսի Հանրապետություն _x000a_(Նիկոսիա)"/>
        <s v="Ֆրանսիայի Հանրապետություն _x000a_(Շանտիյ)"/>
        <s v="Իտալիայաի Հանրապետություն _x000a_(Միլան)"/>
        <s v="Նորվեգիայի Թագավորություն _x000a_(Օսլո)"/>
        <s v="Հյուսիսային Մակեդոնիայի Հանրապետություն _x000a_(Սկոպյե)"/>
        <s v="Լատվիայի Հանրապետություն_x000a_ (Յուրմալա)"/>
        <s v="Օմանի Սուլթանություն _x000a_(Մասկատ)"/>
        <s v="Ալբանիայի Հանրապետություն _x000a_(Տիրանա)"/>
        <s v="Մավրիկիոսի Հանրապետություն _x000a_(Մավրիկիոս)"/>
        <s v="Վրաստան _x000a_(Կախեթի)"/>
        <s v="Ղրղզստանի Հանրապետություն _x000a_(Չոլպոն-Աթա)"/>
        <s v="Իսպանիայի Թագավորություն _x000a_(Բիլբաո) "/>
        <s v="Եգիպտոսի Արաբական Հանրապետություն _x000a_(Կահիրե) "/>
        <s v="Մեծ Բրիտանիայի և Հյուսիսային Իռլանդիայի Միացյալ Թագավորություն _x000a_(Էդինբուրգ)"/>
        <s v="Մոլդովայի Հանրապետություն _x000a_(Քիշնև) "/>
        <s v="Շվեդիայի Թագավորություն _x000a_(Գավլե)"/>
        <s v="Լատվիայի Հանրապետություն _x000a_(Ռիգա)"/>
        <s v="Իրանի Իսլամական Հանրապետություն _x000a_(Թեհրան)"/>
        <s v="Հունգարիա _x000a_(Բուդապեշտ)"/>
        <s v="Ճապոնիա _x000a_(Սայտամա)"/>
        <s v="Ղրղզստանի Հանրապետություն _x000a_(Բիշքեկ)"/>
        <s v="Մալդիվների Հանրապետություն _x000a_(Հյուսիսային Մալե)"/>
        <s v="Ղրղզստանի Հանրապետություն _x000a_(Իսիկ-Կուլ) "/>
        <s v="Գերմանիայի Դաշնային Հանրապետություն _x000a_(Քյոլն)   "/>
        <s v="Նիդերլանդների Թագավորություն _x000a_(Ամստերդամ)   "/>
        <s v="Նիդերլանդների Թագավորություն _x000a_(Ամստերդամ)"/>
        <s v="Ղրղզստանի Հանրապետություն _x000a_(Բիշքեկ)   "/>
        <s v="Խորվաթիայի Հանրապետություն _x000a_(Զագրեբ)   "/>
        <s v="Ֆինլանդիայի Հանրապետություն _x000a_(Հելսինկի)"/>
        <s v="Ուզբեկստանի Հանրապետություն _x000a_(Տաշքենդ)"/>
      </sharedItems>
    </cacheField>
    <cacheField name="Գործուղման միջին ծախսը մեկ օրվա համար ըստ գործուղված անձի՝ գործուղումների քանակի" numFmtId="164">
      <sharedItems containsSemiMixedTypes="0" containsString="0" containsNumber="1" minValue="2.194" maxValue="401.04372000000001"/>
    </cacheField>
    <cacheField name="Գործուղման միջին տևողությունը ըստ գործուղված անձի" numFmtId="164">
      <sharedItems containsSemiMixedTypes="0" containsString="0" containsNumber="1" minValue="1" maxValue="20"/>
    </cacheField>
    <cacheField name="Ճանապարհածախսը՝ _x000a_այդ թվում" numFmtId="171">
      <sharedItems containsSemiMixedTypes="0" containsString="0" containsNumber="1" minValue="0" maxValue="1089.452"/>
    </cacheField>
    <cacheField name="Էկոնոմ դաս" numFmtId="171">
      <sharedItems containsString="0" containsBlank="1" containsNumber="1" minValue="0" maxValue="1089.452"/>
    </cacheField>
    <cacheField name="Բիզնես դաս" numFmtId="171">
      <sharedItems containsSemiMixedTypes="0" containsString="0" containsNumber="1" containsInteger="1" minValue="0" maxValue="0"/>
    </cacheField>
    <cacheField name="Գիշերավարձը _x000a_/օրերի քանակ/" numFmtId="171">
      <sharedItems containsSemiMixedTypes="0" containsString="0" containsNumber="1" containsInteger="1" minValue="0" maxValue="19"/>
    </cacheField>
    <cacheField name="Գիշերավարձը" numFmtId="171">
      <sharedItems containsSemiMixedTypes="0" containsString="0" containsNumber="1" minValue="0" maxValue="1187.123"/>
    </cacheField>
    <cacheField name="Օրապահիկը_x000a_ /օրերի քանակ/" numFmtId="171">
      <sharedItems containsSemiMixedTypes="0" containsString="0" containsNumber="1" containsInteger="1" minValue="1" maxValue="20"/>
    </cacheField>
    <cacheField name="Օրապահիկը_x000a_" numFmtId="171">
      <sharedItems containsSemiMixedTypes="0" containsString="0" containsNumber="1" minValue="0" maxValue="692.06200000000001"/>
    </cacheField>
    <cacheField name="Այլ ծախսեր" numFmtId="171">
      <sharedItems containsString="0" containsBlank="1" containsNumber="1" minValue="0" maxValue="833.26100000000008"/>
    </cacheField>
    <cacheField name="Ընդամենը ծախսեր" numFmtId="171">
      <sharedItems containsSemiMixedTypes="0" containsString="0" containsNumber="1" minValue="10" maxValue="2005.096"/>
    </cacheField>
    <cacheField name="Field2" numFmtId="0" formula="'Ընդամենը ծախսեր'/'Օրապահիկը_x000a_ /օրերի քանակ/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4">
  <r>
    <x v="0"/>
    <s v="1.1"/>
    <s v="2025 թվական, _x000a_2-րդ եռամսյակ"/>
    <s v="02.04.2025թ _x000a_N 383-Ա"/>
    <x v="0"/>
    <d v="2025-04-08T00:00:00"/>
    <d v="2025-04-11T00:00:00"/>
    <x v="0"/>
    <n v="27.864000000000001"/>
    <n v="3.6666666666666665"/>
    <n v="0"/>
    <n v="0"/>
    <n v="0"/>
    <n v="3"/>
    <n v="0"/>
    <n v="4"/>
    <n v="111.456"/>
    <n v="0"/>
    <n v="111.456"/>
  </r>
  <r>
    <x v="0"/>
    <s v="1.2"/>
    <s v="2025 թվական, _x000a_2-րդ եռամսյակ"/>
    <s v="02.04.2025թ _x000a_N 383-Ա"/>
    <x v="1"/>
    <d v="2025-04-08T00:00:00"/>
    <d v="2025-04-11T00:00:00"/>
    <x v="0"/>
    <n v="27.864000000000001"/>
    <n v="4"/>
    <n v="0"/>
    <n v="0"/>
    <n v="0"/>
    <n v="3"/>
    <n v="0"/>
    <n v="4"/>
    <n v="111.456"/>
    <n v="0"/>
    <n v="111.456"/>
  </r>
  <r>
    <x v="0"/>
    <s v="1.3"/>
    <s v="2025 թվական, _x000a_2-րդ եռամսյակ"/>
    <s v="02.05.2025թ _x000a_N 522-Ա"/>
    <x v="0"/>
    <d v="2025-05-27T00:00:00"/>
    <d v="2025-05-30T00:00:00"/>
    <x v="1"/>
    <n v="156.81074999999998"/>
    <n v="3.6666666666666665"/>
    <n v="370.32100000000003"/>
    <n v="370.32100000000003"/>
    <n v="0"/>
    <n v="3"/>
    <n v="131.184"/>
    <n v="4"/>
    <n v="125.738"/>
    <n v="0"/>
    <n v="627.24299999999994"/>
  </r>
  <r>
    <x v="0"/>
    <s v="1.4"/>
    <s v="2025 թվական, _x000a_2-րդ եռամսյակ"/>
    <s v="13.06.2025թ _x000a_N 727-Ա"/>
    <x v="0"/>
    <d v="2025-06-15T00:00:00"/>
    <d v="2025-06-21T00:00:00"/>
    <x v="2"/>
    <n v="90.056333333333328"/>
    <n v="3.6666666666666665"/>
    <n v="0"/>
    <n v="0"/>
    <n v="0"/>
    <n v="1"/>
    <n v="82.254999999999995"/>
    <n v="3"/>
    <n v="187.91399999999999"/>
    <n v="0"/>
    <n v="270.16899999999998"/>
  </r>
  <r>
    <x v="1"/>
    <s v="2.1"/>
    <s v="2025 թվական, _x000a_2-րդ եռամսյակ"/>
    <s v="08.04.2025թ _x000a_N 397-Ա"/>
    <x v="2"/>
    <d v="2025-04-13T00:00:00"/>
    <d v="2025-04-16T00:00:00"/>
    <x v="3"/>
    <n v="145.85624999999999"/>
    <n v="4"/>
    <n v="261.81"/>
    <n v="261.81"/>
    <n v="0"/>
    <n v="3"/>
    <n v="189.97699999999998"/>
    <n v="4"/>
    <n v="131.63800000000001"/>
    <n v="0"/>
    <n v="583.42499999999995"/>
  </r>
  <r>
    <x v="2"/>
    <s v="3.1"/>
    <s v="2025 թվական, _x000a_2-րդ եռամսյակ"/>
    <s v="28.03.2025թ _x000a_N ՍԴՆՈ-34 31.03.2025թ _x000a_N Հ/0065-25_x000a_"/>
    <x v="3"/>
    <d v="2025-05-13T00:00:00"/>
    <d v="2025-05-17T00:00:00"/>
    <x v="4"/>
    <n v="316.45100000000002"/>
    <n v="4"/>
    <n v="172.61099999999999"/>
    <n v="172.61099999999999"/>
    <n v="0"/>
    <n v="3"/>
    <n v="836.01800000000003"/>
    <n v="4"/>
    <n v="247.17500000000001"/>
    <n v="10"/>
    <n v="1265.8040000000001"/>
  </r>
  <r>
    <x v="2"/>
    <s v="3.2"/>
    <s v="2025 թվական, _x000a_2-րդ եռամսյակ"/>
    <s v="28.03.2025թ _x000a_N ՍԴՆՈ-34 31.03.2025թ _x000a_N Հ/0065-25_x000a_"/>
    <x v="4"/>
    <d v="2025-05-13T00:00:00"/>
    <d v="2025-05-17T00:00:00"/>
    <x v="4"/>
    <n v="292.55225000000002"/>
    <n v="4"/>
    <n v="172.16300000000001"/>
    <n v="172.16300000000001"/>
    <n v="0"/>
    <n v="3"/>
    <n v="740.87099999999998"/>
    <n v="4"/>
    <n v="247.17500000000001"/>
    <n v="10"/>
    <n v="1170.2090000000001"/>
  </r>
  <r>
    <x v="2"/>
    <s v="3.3"/>
    <s v="2025 թվական, _x000a_2-րդ եռամսյակ"/>
    <s v="21.04.2025թ _x000a_N ՍԴՆՈ-42 _x000a_22.04.2025թ _x000a_N Հ/0092-25"/>
    <x v="5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4"/>
    <s v="2025 թվական, _x000a_2-րդ եռամսյակ"/>
    <s v="21.04.2025թ _x000a_N ՍԴՆՈ-42 _x000a_22.04.2025թ _x000a_N Հ/0092-25"/>
    <x v="6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5"/>
    <s v="2025 թվական, _x000a_2-րդ եռամսյակ"/>
    <s v="21.04.2025թ _x000a_N ՍԴՆՈ-42 _x000a_22.04.2025թ _x000a_N Հ/0092-25"/>
    <x v="7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6"/>
    <s v="2025 թվական, _x000a_2-րդ եռամսյակ"/>
    <s v="21.04.2025թ _x000a_N ՍԴՆՈ-42 _x000a_22.04.2025թ _x000a_N Հ/0092-25"/>
    <x v="8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7"/>
    <s v="2025 թվական, _x000a_2-րդ եռամսյակ"/>
    <s v="21.04.2025թ _x000a_N ՍԴՆՈ-42 _x000a_22.04.2025թ _x000a_N Հ/0092-25"/>
    <x v="9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8"/>
    <s v="2025 թվական, _x000a_2-րդ եռամսյակ"/>
    <s v="21.04.2025թ _x000a_N ՍԴՆՈ-42 _x000a_22.04.2025թ _x000a_N Հ/0092-25"/>
    <x v="10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9"/>
    <s v="2025 թվական, _x000a_2-րդ եռամսյակ"/>
    <s v="21.04.2025թ _x000a_N ՍԴՆՈ-42 _x000a_22.04.2025թ _x000a_N Հ/0092-25"/>
    <x v="11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10"/>
    <s v="2025 թվական, _x000a_2-րդ եռամսյակ"/>
    <s v="21.04.2025թ _x000a_N ՍԴՆՈ-42 _x000a_22.04.2025թ _x000a_N Հ/0092-25"/>
    <x v="12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11"/>
    <s v="2025 թվական, _x000a_2-րդ եռամսյակ"/>
    <s v="21.04.2025թ _x000a_N ՍԴՆՈ-42 _x000a_22.04.2025թ _x000a_N Հ/0092-25"/>
    <x v="13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12"/>
    <s v="2025 թվական, _x000a_2-րդ եռամսյակ"/>
    <s v="21.04.2025թ _x000a_N ՍԴՆՈ-42 _x000a_22.04.2025թ _x000a_N Հ/0092-25"/>
    <x v="14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13"/>
    <s v="2025 թվական, _x000a_2-րդ եռամսյակ"/>
    <s v="21.04.2025թ _x000a_N ՍԴՆՈ-42 _x000a_22.04.2025թ _x000a_N Հ/0092-25"/>
    <x v="15"/>
    <d v="2025-04-27T00:00:00"/>
    <d v="2025-04-30T00:00:00"/>
    <x v="5"/>
    <n v="7.0567500000000001"/>
    <n v="4"/>
    <n v="0"/>
    <n v="0"/>
    <n v="0"/>
    <n v="3"/>
    <n v="0"/>
    <n v="4"/>
    <n v="28.227"/>
    <n v="0"/>
    <n v="28.227"/>
  </r>
  <r>
    <x v="2"/>
    <s v="3.14"/>
    <s v="2025 թվական, _x000a_2-րդ եռամսյակ"/>
    <s v="28.04.2025թ _x000a_N ՍԴՆՈ-45 _x000a_28.04.2025թ _x000a_N Հ/0103-25"/>
    <x v="16"/>
    <d v="2025-05-05T00:00:00"/>
    <d v="2025-05-09T00:00:00"/>
    <x v="6"/>
    <n v="246.17039999999997"/>
    <n v="5"/>
    <n v="404.63299999999998"/>
    <n v="404.63299999999998"/>
    <n v="0"/>
    <n v="4"/>
    <n v="670.17099999999994"/>
    <n v="5"/>
    <n v="146.048"/>
    <n v="10"/>
    <n v="1230.8519999999999"/>
  </r>
  <r>
    <x v="2"/>
    <s v="3.15"/>
    <s v="2025 թվական, _x000a_2-րդ եռամսյակ"/>
    <s v="02.05.2025թ _x000a_N ՍԴՆՈ-48 _x000a_15.05.2025թ _x000a_N Հ/0115-25"/>
    <x v="17"/>
    <d v="2025-05-18T00:00:00"/>
    <d v="2025-05-22T00:00:00"/>
    <x v="7"/>
    <n v="143.09539999999998"/>
    <n v="5"/>
    <n v="202.87200000000001"/>
    <n v="202.87200000000001"/>
    <n v="0"/>
    <n v="4"/>
    <n v="307.2"/>
    <n v="5"/>
    <n v="195.405"/>
    <n v="10"/>
    <n v="715.47699999999998"/>
  </r>
  <r>
    <x v="3"/>
    <s v="4.1"/>
    <s v="2025 թվական, _x000a_2-րդ եռամսյակ"/>
    <s v="02.04.2025թ _x000a_N 8/361-Ա"/>
    <x v="18"/>
    <d v="2025-04-14T00:00:00"/>
    <d v="2025-04-17T00:00:00"/>
    <x v="8"/>
    <n v="208.57549999999998"/>
    <n v="4"/>
    <n v="341.935"/>
    <n v="341.935"/>
    <n v="0"/>
    <n v="3"/>
    <n v="245.11500000000001"/>
    <n v="4"/>
    <n v="247.25200000000001"/>
    <n v="0"/>
    <n v="834.30199999999991"/>
  </r>
  <r>
    <x v="3"/>
    <s v="4.2"/>
    <s v="2025 թվական, _x000a_2-րդ եռամսյակ"/>
    <s v="02.04.2025թ _x000a_N 13/14-Ա"/>
    <x v="19"/>
    <d v="2025-04-14T00:00:00"/>
    <d v="2025-04-17T00:00:00"/>
    <x v="8"/>
    <n v="208.57549999999998"/>
    <n v="4"/>
    <n v="341.935"/>
    <n v="341.935"/>
    <n v="0"/>
    <n v="3"/>
    <n v="245.11500000000001"/>
    <n v="4"/>
    <n v="247.25200000000001"/>
    <n v="0"/>
    <n v="834.30199999999991"/>
  </r>
  <r>
    <x v="3"/>
    <s v="4.3"/>
    <s v="2025 թվական, _x000a_2-րդ եռամսյակ"/>
    <s v="16.04.2025թ _x000a_N 8/410-Ա"/>
    <x v="20"/>
    <d v="2025-09-05T00:00:00"/>
    <d v="2025-09-11T00:00:00"/>
    <x v="9"/>
    <n v="214.42057142857144"/>
    <n v="7"/>
    <n v="479.55599999999998"/>
    <n v="479.55599999999998"/>
    <n v="0"/>
    <n v="6"/>
    <n v="344.904"/>
    <n v="7"/>
    <n v="0"/>
    <n v="676.48400000000004"/>
    <n v="1500.944"/>
  </r>
  <r>
    <x v="3"/>
    <s v="4.4"/>
    <s v="2025 թվական, _x000a_2-րդ եռամսյակ"/>
    <s v="16.04.2025թ _x000a_N 8/411-Ա"/>
    <x v="21"/>
    <d v="2025-09-05T00:00:00"/>
    <d v="2025-09-11T00:00:00"/>
    <x v="9"/>
    <n v="186.01657142857144"/>
    <n v="7"/>
    <n v="479.55599999999998"/>
    <n v="479.55599999999998"/>
    <n v="0"/>
    <n v="6"/>
    <n v="344.904"/>
    <n v="7"/>
    <n v="0"/>
    <n v="477.65600000000001"/>
    <n v="1302.116"/>
  </r>
  <r>
    <x v="3"/>
    <s v="4.5"/>
    <s v="2025 թվական, _x000a_2-րդ եռամսյակ"/>
    <s v="16.04.2025թ _x000a_N 13/20-Ա"/>
    <x v="22"/>
    <d v="2025-09-05T00:00:00"/>
    <d v="2025-09-11T00:00:00"/>
    <x v="9"/>
    <n v="186.01657142857144"/>
    <n v="7"/>
    <n v="479.55599999999998"/>
    <n v="479.55599999999998"/>
    <n v="0"/>
    <n v="6"/>
    <n v="344.904"/>
    <n v="7"/>
    <n v="0"/>
    <n v="477.65600000000001"/>
    <n v="1302.116"/>
  </r>
  <r>
    <x v="3"/>
    <s v="4.6"/>
    <s v="2025 թվական, _x000a_2-րդ եռամսյակ"/>
    <s v="16.04.2025թ _x000a_N 13/19-Ա"/>
    <x v="23"/>
    <d v="2025-09-05T00:00:00"/>
    <d v="2025-09-11T00:00:00"/>
    <x v="9"/>
    <n v="186.01657142857144"/>
    <n v="7"/>
    <n v="479.55599999999998"/>
    <n v="479.55599999999998"/>
    <n v="0"/>
    <n v="6"/>
    <n v="344.904"/>
    <n v="7"/>
    <n v="0"/>
    <n v="477.65600000000001"/>
    <n v="1302.116"/>
  </r>
  <r>
    <x v="3"/>
    <s v="4.7"/>
    <s v="2025 թվական, _x000a_2-րդ եռամսյակ"/>
    <s v="16.04.2025թ _x000a_N 13/19-Ա"/>
    <x v="24"/>
    <d v="2025-09-05T00:00:00"/>
    <d v="2025-09-11T00:00:00"/>
    <x v="9"/>
    <n v="186.01657142857144"/>
    <n v="7"/>
    <n v="479.55599999999998"/>
    <n v="479.55599999999998"/>
    <n v="0"/>
    <n v="6"/>
    <n v="344.904"/>
    <n v="7"/>
    <n v="0"/>
    <n v="477.65600000000001"/>
    <n v="1302.116"/>
  </r>
  <r>
    <x v="4"/>
    <s v="5.1"/>
    <s v="2025 թվական, _x000a_2-րդ եռամսյակ"/>
    <s v="13.02.2025թ _x000a_N 245-Ա"/>
    <x v="25"/>
    <d v="2025-03-23T00:00:00"/>
    <d v="2025-03-29T00:00:00"/>
    <x v="8"/>
    <n v="28.463428571428572"/>
    <n v="9.3333333333333339"/>
    <n v="0"/>
    <n v="0"/>
    <n v="0"/>
    <n v="6"/>
    <n v="196.28399999999999"/>
    <n v="7"/>
    <n v="0"/>
    <n v="2.96"/>
    <n v="199.244"/>
  </r>
  <r>
    <x v="4"/>
    <s v="5.2"/>
    <s v="2025 թվական, _x000a_2-րդ եռամսյակ"/>
    <s v="27.03.2025թ _x000a_N 247-Ա"/>
    <x v="26"/>
    <d v="2025-03-31T00:00:00"/>
    <d v="2025-04-03T00:00:00"/>
    <x v="10"/>
    <n v="160.34949999999998"/>
    <n v="4"/>
    <n v="281.72300000000001"/>
    <n v="281.72300000000001"/>
    <n v="0"/>
    <n v="3"/>
    <n v="129.75899999999999"/>
    <n v="4"/>
    <n v="224.916"/>
    <n v="5"/>
    <n v="641.39799999999991"/>
  </r>
  <r>
    <x v="4"/>
    <s v="5.3"/>
    <s v="2025 թվական, _x000a_2-րդ եռամսյակ"/>
    <s v="12.03.2025թ _x000a_N 454-Ա"/>
    <x v="27"/>
    <d v="2025-04-01T00:00:00"/>
    <d v="2025-04-05T00:00:00"/>
    <x v="11"/>
    <n v="22.929600000000001"/>
    <n v="4.5"/>
    <n v="0"/>
    <n v="0"/>
    <n v="0"/>
    <n v="4"/>
    <n v="88.558000000000007"/>
    <n v="5"/>
    <n v="0"/>
    <n v="26.09"/>
    <n v="114.64800000000001"/>
  </r>
  <r>
    <x v="4"/>
    <s v="5.4"/>
    <s v="2025 թվական, _x000a_2-րդ եռամսյակ"/>
    <s v="04.04.2025թ _x000a_N 622-Ա_x000a_11.04.2025թ _x000a_N 660-Ա"/>
    <x v="28"/>
    <d v="2025-04-06T00:00:00"/>
    <d v="2025-04-06T00:00:00"/>
    <x v="12"/>
    <n v="14.496"/>
    <n v="2"/>
    <n v="0"/>
    <n v="0"/>
    <n v="0"/>
    <n v="0"/>
    <n v="0"/>
    <n v="1"/>
    <n v="14.496"/>
    <n v="0"/>
    <n v="14.496"/>
  </r>
  <r>
    <x v="4"/>
    <s v="5.5"/>
    <s v="2025 թվական, _x000a_2-րդ եռամսյակ"/>
    <s v="08.04.2025թ _x000a_N 635-Ա"/>
    <x v="29"/>
    <d v="2025-04-08T00:00:00"/>
    <d v="2025-04-09T00:00:00"/>
    <x v="13"/>
    <n v="134.434"/>
    <n v="2"/>
    <n v="91"/>
    <n v="91"/>
    <n v="0"/>
    <n v="1"/>
    <n v="74.438000000000002"/>
    <n v="2"/>
    <n v="103.43"/>
    <n v="0"/>
    <n v="268.86799999999999"/>
  </r>
  <r>
    <x v="4"/>
    <s v="5.6"/>
    <s v="2025 թվական, _x000a_2-րդ եռամսյակ"/>
    <s v="11.04.2025թ _x000a_N 658-Ա"/>
    <x v="30"/>
    <d v="2025-04-15T00:00:00"/>
    <d v="2025-04-17T00:00:00"/>
    <x v="14"/>
    <n v="237.75833333333333"/>
    <n v="3.5"/>
    <n v="362.03300000000002"/>
    <n v="362.03300000000002"/>
    <n v="0"/>
    <n v="2"/>
    <n v="183.179"/>
    <n v="3"/>
    <n v="168.06299999999999"/>
    <n v="0"/>
    <n v="713.27499999999998"/>
  </r>
  <r>
    <x v="4"/>
    <s v="5.7"/>
    <s v="2025 թվական, _x000a_2-րդ եռամսյակ"/>
    <s v="18.04.2025թ _x000a_N 319-Ա 21.04.2025թ _x000a_N 731-Ա"/>
    <x v="31"/>
    <d v="2025-04-21T00:00:00"/>
    <d v="2025-04-23T00:00:00"/>
    <x v="15"/>
    <n v="171.63766666666666"/>
    <n v="2.5"/>
    <n v="402.49799999999999"/>
    <n v="402.49799999999999"/>
    <n v="0"/>
    <n v="2"/>
    <n v="39.814"/>
    <n v="3"/>
    <n v="72.600999999999999"/>
    <n v="0"/>
    <n v="514.91300000000001"/>
  </r>
  <r>
    <x v="4"/>
    <s v="5.8"/>
    <s v="2025 թվական, _x000a_2-րդ եռամսյակ"/>
    <s v="23.04.2025թ _x000a_N 744-Ա"/>
    <x v="32"/>
    <d v="2025-04-24T00:00:00"/>
    <d v="2025-04-26T00:00:00"/>
    <x v="16"/>
    <n v="126.74033333333334"/>
    <n v="3.5"/>
    <n v="201.50399999999999"/>
    <n v="201.50399999999999"/>
    <n v="0"/>
    <n v="2"/>
    <n v="80.353999999999999"/>
    <n v="3"/>
    <n v="98.363"/>
    <n v="0"/>
    <n v="380.221"/>
  </r>
  <r>
    <x v="4"/>
    <s v="5.9"/>
    <s v="2025 թվական, _x000a_2-րդ եռամսյակ"/>
    <s v="28.04.2025թ _x000a_N 342-Ա"/>
    <x v="33"/>
    <d v="2025-05-13T00:00:00"/>
    <d v="2025-05-16T00:00:00"/>
    <x v="17"/>
    <n v="306.21674999999999"/>
    <n v="3.3333333333333335"/>
    <n v="399.02600000000001"/>
    <n v="399.02600000000001"/>
    <n v="0"/>
    <n v="3"/>
    <n v="445.67499999999995"/>
    <n v="4"/>
    <n v="221.21299999999999"/>
    <n v="158.953"/>
    <n v="1224.867"/>
  </r>
  <r>
    <x v="4"/>
    <s v="5.10"/>
    <s v="2025 թվական, _x000a_2-րդ եռամսյակ"/>
    <s v="02.04.2025թ _x000a_N 601-Ա"/>
    <x v="25"/>
    <d v="2025-05-11T00:00:00"/>
    <d v="2025-05-17T00:00:00"/>
    <x v="8"/>
    <n v="168.20114285714286"/>
    <n v="9.3333333333333339"/>
    <n v="258.25"/>
    <n v="258.25"/>
    <n v="0"/>
    <n v="6"/>
    <n v="485.82499999999993"/>
    <n v="7"/>
    <n v="430.74299999999999"/>
    <n v="2.59"/>
    <n v="1177.4079999999999"/>
  </r>
  <r>
    <x v="4"/>
    <s v="5.11"/>
    <s v="2025 թվական, _x000a_2-րդ եռամսյակ"/>
    <s v="12.05.2025թ _x000a_N 394-Ա 14.05.2025թ _x000a_N 915-Ա"/>
    <x v="31"/>
    <d v="2025-05-14T00:00:00"/>
    <d v="2025-05-15T00:00:00"/>
    <x v="18"/>
    <n v="249.54549999999998"/>
    <n v="2.5"/>
    <n v="350.85899999999998"/>
    <n v="350.85899999999998"/>
    <n v="0"/>
    <n v="1"/>
    <n v="50.305999999999997"/>
    <n v="2"/>
    <n v="97.926000000000002"/>
    <n v="0"/>
    <n v="499.09099999999995"/>
  </r>
  <r>
    <x v="4"/>
    <s v="5.12"/>
    <s v="2025 թվական, _x000a_2-րդ եռամսյակ"/>
    <s v="19.05.2025թ _x000a_N 933-Ա"/>
    <x v="32"/>
    <d v="2025-05-20T00:00:00"/>
    <d v="2025-05-23T00:00:00"/>
    <x v="19"/>
    <n v="201.6875"/>
    <n v="3.5"/>
    <n v="474.61200000000002"/>
    <n v="474.61200000000002"/>
    <n v="0"/>
    <n v="3"/>
    <n v="129.82499999999999"/>
    <n v="4"/>
    <n v="202.31299999999999"/>
    <n v="0"/>
    <n v="806.75"/>
  </r>
  <r>
    <x v="4"/>
    <s v="5.13"/>
    <s v="2025 թվական, _x000a_2-րդ եռամսյակ"/>
    <s v="19.05.2025թ _x000a_N 944-Ա"/>
    <x v="30"/>
    <d v="2025-06-03T00:00:00"/>
    <d v="2025-06-06T00:00:00"/>
    <x v="20"/>
    <n v="229.297"/>
    <n v="3.5"/>
    <n v="675.57899999999995"/>
    <n v="675.57899999999995"/>
    <n v="0"/>
    <n v="3"/>
    <n v="87.864999999999995"/>
    <n v="4"/>
    <n v="153.744"/>
    <n v="0"/>
    <n v="917.18799999999999"/>
  </r>
  <r>
    <x v="4"/>
    <s v="5.14"/>
    <s v="2025 թվական, _x000a_2-րդ եռամսյակ"/>
    <s v="26.05.2025թ _x000a_N 449-Ա"/>
    <x v="33"/>
    <d v="2025-06-13T00:00:00"/>
    <d v="2025-06-16T00:00:00"/>
    <x v="21"/>
    <n v="160.51999999999998"/>
    <n v="3.3333333333333335"/>
    <n v="302.75299999999999"/>
    <n v="302.75299999999999"/>
    <n v="0"/>
    <n v="3"/>
    <n v="137.53800000000001"/>
    <n v="4"/>
    <n v="201.78899999999999"/>
    <n v="0"/>
    <n v="642.07999999999993"/>
  </r>
  <r>
    <x v="4"/>
    <s v="5.15"/>
    <s v="2025 թվական, _x000a_2-րդ եռամսյակ"/>
    <s v="29.05.2025թ _x000a_N 1015-Ա"/>
    <x v="34"/>
    <d v="2025-06-13T00:00:00"/>
    <d v="2025-06-16T00:00:00"/>
    <x v="21"/>
    <n v="160.51999999999998"/>
    <n v="4"/>
    <n v="302.75299999999999"/>
    <n v="302.75299999999999"/>
    <n v="0"/>
    <n v="3"/>
    <n v="137.53800000000001"/>
    <n v="4"/>
    <n v="201.78899999999999"/>
    <n v="0"/>
    <n v="642.07999999999993"/>
  </r>
  <r>
    <x v="4"/>
    <s v="5.16"/>
    <s v="2025 թվական, _x000a_2-րդ եռամսյակ"/>
    <s v="02.06.2025թ _x000a_N 1045-Ա"/>
    <x v="35"/>
    <d v="2025-06-04T00:00:00"/>
    <d v="2025-06-06T00:00:00"/>
    <x v="22"/>
    <n v="55.844333333333338"/>
    <n v="3"/>
    <n v="16"/>
    <n v="16"/>
    <n v="0"/>
    <n v="2"/>
    <n v="66.296000000000006"/>
    <n v="3"/>
    <n v="85.236999999999995"/>
    <n v="0"/>
    <n v="167.53300000000002"/>
  </r>
  <r>
    <x v="4"/>
    <s v="5.17"/>
    <s v="2025 թվական, _x000a_2-րդ եռամսյակ"/>
    <s v="02.06.2025թ _x000a_N 1045-Ա"/>
    <x v="28"/>
    <d v="2025-06-04T00:00:00"/>
    <d v="2025-06-06T00:00:00"/>
    <x v="22"/>
    <n v="55.844333333333338"/>
    <n v="2"/>
    <n v="16"/>
    <n v="16"/>
    <n v="0"/>
    <n v="2"/>
    <n v="66.296000000000006"/>
    <n v="3"/>
    <n v="85.236999999999995"/>
    <n v="0"/>
    <n v="167.53300000000002"/>
  </r>
  <r>
    <x v="4"/>
    <s v="5.18"/>
    <s v="2025 թվական, _x000a_2-րդ եռամսյակ"/>
    <s v="21.04.2025թ _x000a_N 733-Ա"/>
    <x v="25"/>
    <d v="2025-06-15T00:00:00"/>
    <d v="2025-06-28T00:00:00"/>
    <x v="18"/>
    <n v="101.18357142857144"/>
    <n v="9.3333333333333339"/>
    <n v="304.80900000000003"/>
    <n v="304.80900000000003"/>
    <n v="0"/>
    <n v="13"/>
    <n v="419.69900000000001"/>
    <n v="14"/>
    <n v="692.06200000000001"/>
    <n v="0"/>
    <n v="1416.5700000000002"/>
  </r>
  <r>
    <x v="4"/>
    <s v="5.19"/>
    <s v="2025 թվական, _x000a_2-րդ եռամսյակ"/>
    <s v="13.06.2025թ _x000a_N 1289-Ա"/>
    <x v="27"/>
    <d v="2025-06-15T00:00:00"/>
    <d v="2025-06-18T00:00:00"/>
    <x v="11"/>
    <n v="174.53899999999999"/>
    <n v="4.5"/>
    <n v="328.81099999999998"/>
    <n v="328.81099999999998"/>
    <n v="0"/>
    <n v="3"/>
    <n v="169.65100000000001"/>
    <n v="4"/>
    <n v="199.69399999999999"/>
    <n v="0"/>
    <n v="698.15599999999995"/>
  </r>
  <r>
    <x v="4"/>
    <s v="5.20"/>
    <s v="2025 թվական, _x000a_2-րդ եռամսյակ"/>
    <s v="09.06.2025թ _x000a_N 1231-Ա"/>
    <x v="36"/>
    <d v="2025-06-09T00:00:00"/>
    <d v="2025-06-14T00:00:00"/>
    <x v="14"/>
    <n v="85.663200000000003"/>
    <n v="5"/>
    <n v="0"/>
    <n v="0"/>
    <n v="0"/>
    <n v="2"/>
    <n v="149.982"/>
    <n v="5"/>
    <n v="278.334"/>
    <n v="0"/>
    <n v="428.31600000000003"/>
  </r>
  <r>
    <x v="4"/>
    <s v="5.21"/>
    <s v="2025 թվական, _x000a_2-րդ եռամսյակ"/>
    <s v="19.06.2025թ _x000a_N 529-Ա"/>
    <x v="33"/>
    <d v="2025-06-27T00:00:00"/>
    <d v="2025-06-28T00:00:00"/>
    <x v="13"/>
    <n v="50.91"/>
    <n v="3.3333333333333335"/>
    <n v="0"/>
    <n v="0"/>
    <n v="0"/>
    <n v="1"/>
    <n v="0"/>
    <n v="2"/>
    <n v="101.82"/>
    <n v="0"/>
    <n v="101.82"/>
  </r>
  <r>
    <x v="4"/>
    <s v="5.22"/>
    <s v="2025 թվական, _x000a_2-րդ եռամսյակ"/>
    <s v="20.06.2025թ _x000a_N 1340-Ա"/>
    <x v="37"/>
    <d v="2025-06-27T00:00:00"/>
    <d v="2025-06-28T00:00:00"/>
    <x v="13"/>
    <n v="50.91"/>
    <n v="2"/>
    <n v="0"/>
    <n v="0"/>
    <n v="0"/>
    <n v="1"/>
    <n v="0"/>
    <n v="2"/>
    <n v="101.82"/>
    <n v="0"/>
    <n v="101.82"/>
  </r>
  <r>
    <x v="4"/>
    <s v="5.23"/>
    <s v="2025 թվական, _x000a_2-րդ եռամսյակ"/>
    <s v="23.06.2025թ _x000a_N 1348-Ա"/>
    <x v="38"/>
    <d v="2025-06-27T00:00:00"/>
    <d v="2025-06-28T00:00:00"/>
    <x v="13"/>
    <n v="72.894000000000005"/>
    <n v="2"/>
    <n v="0"/>
    <n v="0"/>
    <n v="0"/>
    <n v="1"/>
    <n v="43.968000000000004"/>
    <n v="2"/>
    <n v="101.82"/>
    <n v="0"/>
    <n v="145.78800000000001"/>
  </r>
  <r>
    <x v="5"/>
    <s v="6.1"/>
    <s v="2025 թվական, _x000a_2-րդ եռամսյակ"/>
    <s v="31.03.2025թ_x000a_ N 130-Ա _x000a_03.04.2025թ_x000a_ N 143-Ա"/>
    <x v="39"/>
    <d v="2025-04-01T00:00:00"/>
    <d v="2025-04-05T00:00:00"/>
    <x v="23"/>
    <n v="127.84415800000002"/>
    <n v="4"/>
    <n v="261.62299999999999"/>
    <n v="261.62299999999999"/>
    <n v="0"/>
    <n v="4"/>
    <n v="132.73339000000001"/>
    <n v="5"/>
    <n v="244.86439999999999"/>
    <n v="0"/>
    <n v="639.22079000000008"/>
  </r>
  <r>
    <x v="5"/>
    <s v="6.2"/>
    <s v="2025 թվական, _x000a_2-րդ եռամսյակ"/>
    <s v="27.03.2025թ _x000a_N 248-Ա"/>
    <x v="40"/>
    <d v="2025-04-14T00:00:00"/>
    <d v="2025-04-17T00:00:00"/>
    <x v="8"/>
    <n v="232.54399999999998"/>
    <n v="3"/>
    <n v="438.03300000000002"/>
    <n v="438.03300000000002"/>
    <n v="0"/>
    <n v="3"/>
    <n v="245.09399999999999"/>
    <n v="4"/>
    <n v="247.04900000000001"/>
    <n v="0"/>
    <n v="930.17599999999993"/>
  </r>
  <r>
    <x v="5"/>
    <s v="6.3"/>
    <s v="2025 թվական, _x000a_2-րդ եռամսյակ"/>
    <s v="18.04.2025թ _x000a_N 319-Ա_x000a_"/>
    <x v="41"/>
    <d v="2025-04-21T00:00:00"/>
    <d v="2025-04-23T00:00:00"/>
    <x v="15"/>
    <n v="178.04877333333332"/>
    <n v="3"/>
    <n v="410.15600000000001"/>
    <n v="410.15600000000001"/>
    <n v="0"/>
    <n v="2"/>
    <n v="51.388919999999999"/>
    <n v="3"/>
    <n v="72.601399999999998"/>
    <n v="0"/>
    <n v="534.14631999999995"/>
  </r>
  <r>
    <x v="5"/>
    <s v="6.4"/>
    <s v="2025 թվական, _x000a_2-րդ եռամսյակ"/>
    <s v="22.04.2025թ_x000a_ N 323-Ա"/>
    <x v="39"/>
    <d v="2025-05-01T00:00:00"/>
    <d v="2025-05-02T00:00:00"/>
    <x v="8"/>
    <n v="102.220145"/>
    <n v="4"/>
    <n v="0"/>
    <n v="0"/>
    <n v="0"/>
    <n v="1"/>
    <n v="81.386690000000002"/>
    <n v="2"/>
    <n v="123.0536"/>
    <n v="0"/>
    <n v="204.44029"/>
  </r>
  <r>
    <x v="5"/>
    <s v="6.5"/>
    <s v="2025 թվական, _x000a_2-րդ եռամսյակ"/>
    <s v="16.05.2025թ_x000a_ N 221-Ա"/>
    <x v="39"/>
    <d v="2025-05-18T00:00:00"/>
    <d v="2025-05-22T00:00:00"/>
    <x v="8"/>
    <n v="186.49413799999996"/>
    <n v="4"/>
    <n v="263.57900000000001"/>
    <n v="263.57900000000001"/>
    <n v="0"/>
    <n v="4"/>
    <n v="365.41318999999999"/>
    <n v="5"/>
    <n v="303.4785"/>
    <n v="0"/>
    <n v="932.47068999999988"/>
  </r>
  <r>
    <x v="5"/>
    <s v="6.6"/>
    <s v="2025 թվական, _x000a_2-րդ եռամսյակ"/>
    <s v="02.06.2025թ_x000a_ N 255-Ա"/>
    <x v="42"/>
    <d v="2025-06-04T00:00:00"/>
    <d v="2025-06-08T00:00:00"/>
    <x v="24"/>
    <n v="40.689160000000001"/>
    <n v="5"/>
    <n v="0"/>
    <n v="0"/>
    <n v="0"/>
    <n v="4"/>
    <n v="0"/>
    <n v="5"/>
    <n v="203.44579999999999"/>
    <n v="0"/>
    <n v="203.44579999999999"/>
  </r>
  <r>
    <x v="5"/>
    <s v="6.7"/>
    <s v="2025 թվական, _x000a_2-րդ եռամսյակ"/>
    <s v="12.06.2025թ_x000a_ N 508-Ա"/>
    <x v="43"/>
    <d v="2025-06-16T00:00:00"/>
    <d v="2025-06-17T00:00:00"/>
    <x v="25"/>
    <n v="48.47"/>
    <n v="2"/>
    <n v="0"/>
    <n v="0"/>
    <n v="0"/>
    <n v="1"/>
    <n v="0"/>
    <n v="2"/>
    <n v="96.94"/>
    <n v="0"/>
    <n v="96.94"/>
  </r>
  <r>
    <x v="5"/>
    <s v="6.8"/>
    <s v="2025 թվական, _x000a_2-րդ եռամսյակ"/>
    <s v="16.06.2025թ_x000a_ N 290-Ա"/>
    <x v="40"/>
    <d v="2025-06-16T00:00:00"/>
    <d v="2025-06-17T00:00:00"/>
    <x v="25"/>
    <n v="48.058999999999997"/>
    <n v="3"/>
    <n v="0"/>
    <n v="0"/>
    <n v="0"/>
    <n v="1"/>
    <n v="0"/>
    <n v="2"/>
    <n v="96.117999999999995"/>
    <n v="0"/>
    <n v="96.117999999999995"/>
  </r>
  <r>
    <x v="6"/>
    <s v="7.1"/>
    <s v="2025 թվական, _x000a_2-րդ եռամսյակ"/>
    <s v="05.03.2025թ _x000a_N 174-Ա"/>
    <x v="44"/>
    <d v="2025-03-13T00:00:00"/>
    <d v="2025-03-15T00:00:00"/>
    <x v="26"/>
    <n v="3.3333333333333335"/>
    <n v="4"/>
    <n v="0"/>
    <n v="0"/>
    <n v="0"/>
    <n v="3"/>
    <n v="0"/>
    <n v="3"/>
    <n v="0"/>
    <n v="10"/>
    <n v="10"/>
  </r>
  <r>
    <x v="6"/>
    <s v="7.2"/>
    <s v="2025 թվական, _x000a_2-րդ եռամսյակ"/>
    <s v="19.03.2025թ _x000a_N 218-Ա"/>
    <x v="44"/>
    <d v="2025-04-07T00:00:00"/>
    <d v="2025-04-11T00:00:00"/>
    <x v="27"/>
    <n v="59.465200000000003"/>
    <n v="4"/>
    <n v="0"/>
    <n v="0"/>
    <n v="0"/>
    <n v="4"/>
    <n v="0"/>
    <n v="5"/>
    <n v="287.32600000000002"/>
    <n v="10"/>
    <n v="297.32600000000002"/>
  </r>
  <r>
    <x v="6"/>
    <s v="7.3"/>
    <s v="2025 թվական, _x000a_2-րդ եռամսյակ"/>
    <s v="27.03.2025թ _x000a_N 248-Ա"/>
    <x v="45"/>
    <d v="2025-04-14T00:00:00"/>
    <d v="2025-04-17T00:00:00"/>
    <x v="8"/>
    <n v="232.70275000000001"/>
    <n v="3.6666666666666665"/>
    <n v="438.22"/>
    <n v="438.22"/>
    <n v="0"/>
    <n v="3"/>
    <n v="245.119"/>
    <n v="4"/>
    <n v="247.47200000000001"/>
    <n v="0"/>
    <n v="930.81100000000004"/>
  </r>
  <r>
    <x v="6"/>
    <s v="7.4"/>
    <s v="2025 թվական, _x000a_2-րդ եռամսյակ"/>
    <s v="22.04.2025թ_x000a_ N 323-Ա"/>
    <x v="45"/>
    <d v="2025-04-30T00:00:00"/>
    <d v="2025-05-02T00:00:00"/>
    <x v="8"/>
    <n v="193.22172666666668"/>
    <n v="3.6666666666666665"/>
    <n v="231.85499999999999"/>
    <n v="231.85499999999999"/>
    <n v="0"/>
    <n v="2"/>
    <n v="162.79376000000002"/>
    <n v="3"/>
    <n v="185.01642000000001"/>
    <n v="0"/>
    <n v="579.66518000000008"/>
  </r>
  <r>
    <x v="6"/>
    <s v="7.5"/>
    <s v="2025 թվական, _x000a_2-րդ եռամսյակ"/>
    <s v="10.02.2025թ _x000a_N 112-Ա"/>
    <x v="45"/>
    <d v="2025-02-16T00:00:00"/>
    <d v="2025-02-19T00:00:00"/>
    <x v="14"/>
    <n v="46.892499999999998"/>
    <n v="3.6666666666666665"/>
    <n v="187.57"/>
    <n v="187.57"/>
    <n v="0"/>
    <n v="3"/>
    <n v="0"/>
    <n v="4"/>
    <n v="0"/>
    <n v="0"/>
    <n v="187.57"/>
  </r>
  <r>
    <x v="6"/>
    <s v="7.6"/>
    <s v="2025 թվական, _x000a_2-րդ եռամսյակ"/>
    <s v="10.02.2025թ _x000a_N 112-Ա"/>
    <x v="46"/>
    <d v="2025-02-16T00:00:00"/>
    <d v="2025-02-19T00:00:00"/>
    <x v="14"/>
    <n v="46.892499999999998"/>
    <n v="4"/>
    <n v="187.57"/>
    <n v="187.57"/>
    <n v="0"/>
    <n v="3"/>
    <n v="0"/>
    <n v="4"/>
    <n v="0"/>
    <n v="0"/>
    <n v="187.57"/>
  </r>
  <r>
    <x v="7"/>
    <s v="8.1"/>
    <s v="2025 թվական, _x000a_2-րդ եռամսյակ"/>
    <s v="15.04.2025թ _x000a_N 207-Ա"/>
    <x v="47"/>
    <d v="2025-05-14T00:00:00"/>
    <d v="2025-05-17T00:00:00"/>
    <x v="28"/>
    <n v="139.27150499999999"/>
    <n v="4"/>
    <n v="187.977"/>
    <n v="187.977"/>
    <n v="0"/>
    <n v="3"/>
    <n v="168.86850000000001"/>
    <n v="4"/>
    <n v="200.24052"/>
    <n v="0"/>
    <n v="557.08601999999996"/>
  </r>
  <r>
    <x v="7"/>
    <s v="8.2"/>
    <s v="2025 թվական, _x000a_2-րդ եռամսյակ"/>
    <s v="30.04.2025թ _x000a_N 377-Ա"/>
    <x v="48"/>
    <d v="2025-05-14T00:00:00"/>
    <d v="2025-05-17T00:00:00"/>
    <x v="28"/>
    <n v="139.27150499999999"/>
    <n v="4"/>
    <n v="187.977"/>
    <n v="187.977"/>
    <n v="0"/>
    <n v="3"/>
    <n v="168.86850000000001"/>
    <n v="4"/>
    <n v="200.24052"/>
    <n v="0"/>
    <n v="557.08601999999996"/>
  </r>
  <r>
    <x v="7"/>
    <s v="8.3"/>
    <s v="2025 թվական, _x000a_2-րդ եռամսյակ"/>
    <s v="16.04.2025թ _x000a_N 215-Ա"/>
    <x v="47"/>
    <d v="2025-05-19T00:00:00"/>
    <d v="2025-05-22T00:00:00"/>
    <x v="7"/>
    <n v="121.19704625"/>
    <n v="4"/>
    <n v="189.30099999999999"/>
    <n v="189.30099999999999"/>
    <n v="0"/>
    <n v="3"/>
    <n v="137.951425"/>
    <n v="4"/>
    <n v="157.53576000000001"/>
    <n v="0"/>
    <n v="484.788185"/>
  </r>
  <r>
    <x v="7"/>
    <s v="8.4"/>
    <s v="2025 թվական, _x000a_2-րդ եռամսյակ"/>
    <s v="30.04.2025թ _x000a_N 378-Ա"/>
    <x v="48"/>
    <d v="2025-05-19T00:00:00"/>
    <d v="2025-05-22T00:00:00"/>
    <x v="7"/>
    <n v="121.19704625"/>
    <n v="4"/>
    <n v="189.30099999999999"/>
    <n v="189.30099999999999"/>
    <n v="0"/>
    <n v="3"/>
    <n v="137.951425"/>
    <n v="4"/>
    <n v="157.53576000000001"/>
    <n v="0"/>
    <n v="484.788185"/>
  </r>
  <r>
    <x v="7"/>
    <s v="8.5"/>
    <s v="2025 թվական, _x000a_2-րդ եռամսյակ"/>
    <s v="27.05.2025թ _x000a_N 512-Ա"/>
    <x v="49"/>
    <d v="2025-06-11T00:00:00"/>
    <d v="2025-06-13T00:00:00"/>
    <x v="29"/>
    <n v="212.27666666666667"/>
    <n v="3"/>
    <n v="487.09300000000002"/>
    <n v="487.09300000000002"/>
    <n v="0"/>
    <n v="2"/>
    <n v="50.68"/>
    <n v="3"/>
    <n v="99.057000000000002"/>
    <n v="0"/>
    <n v="636.83000000000004"/>
  </r>
  <r>
    <x v="7"/>
    <s v="8.6"/>
    <s v="2025 թվական, _x000a_2-րդ եռամսյակ"/>
    <s v="27.05.2025թ _x000a_N 512-Ա"/>
    <x v="50"/>
    <d v="2025-06-11T00:00:00"/>
    <d v="2025-06-13T00:00:00"/>
    <x v="29"/>
    <n v="212.27666666666667"/>
    <n v="3"/>
    <n v="487.09300000000002"/>
    <n v="487.09300000000002"/>
    <n v="0"/>
    <n v="2"/>
    <n v="50.68"/>
    <n v="3"/>
    <n v="99.057000000000002"/>
    <n v="0"/>
    <n v="636.83000000000004"/>
  </r>
  <r>
    <x v="8"/>
    <s v="9.1"/>
    <s v="2025 թվական, _x000a_2-րդ եռամսյակ"/>
    <s v="17.04.2025թ _x000a_N 222-Ա"/>
    <x v="51"/>
    <d v="2025-05-12T00:00:00"/>
    <d v="2025-05-17T00:00:00"/>
    <x v="9"/>
    <n v="100.60933333333332"/>
    <n v="6"/>
    <n v="523.65599999999995"/>
    <n v="523.65599999999995"/>
    <n v="0"/>
    <n v="5"/>
    <n v="0"/>
    <n v="6"/>
    <n v="0"/>
    <n v="80"/>
    <n v="603.65599999999995"/>
  </r>
  <r>
    <x v="8"/>
    <s v="9.2"/>
    <s v="2025 թվական, _x000a_2-րդ եռամսյակ"/>
    <s v="18.04.2025թ _x000a_N 122-Ա"/>
    <x v="52"/>
    <d v="2025-05-12T00:00:00"/>
    <d v="2025-05-17T00:00:00"/>
    <x v="9"/>
    <n v="100.60933333333332"/>
    <n v="6"/>
    <n v="523.65599999999995"/>
    <n v="523.65599999999995"/>
    <n v="0"/>
    <n v="5"/>
    <n v="0"/>
    <n v="6"/>
    <n v="0"/>
    <n v="80"/>
    <n v="603.65599999999995"/>
  </r>
  <r>
    <x v="9"/>
    <s v="10.1"/>
    <s v="2025 թվական, _x000a_2-րդ եռամսյակ"/>
    <s v="01.04.2025թ _x000a_N ՆԿ-9-Ա"/>
    <x v="53"/>
    <d v="2025-04-06T00:00:00"/>
    <d v="2025-04-09T00:00:00"/>
    <x v="30"/>
    <n v="81.778999999999996"/>
    <n v="2.7"/>
    <n v="0"/>
    <n v="0"/>
    <n v="0"/>
    <n v="3"/>
    <n v="125.30800000000001"/>
    <n v="4"/>
    <n v="201.80799999999999"/>
    <n v="0"/>
    <n v="327.11599999999999"/>
  </r>
  <r>
    <x v="9"/>
    <s v="10.2"/>
    <s v="2025 թվական, _x000a_2-րդ եռամսյակ"/>
    <s v="01.04.2025թ _x000a_N ՆԿ-9-Ա"/>
    <x v="54"/>
    <d v="2025-04-06T00:00:00"/>
    <d v="2025-04-09T00:00:00"/>
    <x v="30"/>
    <n v="81.778999999999996"/>
    <n v="4"/>
    <n v="0"/>
    <n v="0"/>
    <n v="0"/>
    <n v="3"/>
    <n v="125.30800000000001"/>
    <n v="4"/>
    <n v="201.80799999999999"/>
    <n v="0"/>
    <n v="327.11599999999999"/>
  </r>
  <r>
    <x v="9"/>
    <s v="10.3"/>
    <s v="2025 թվական, _x000a_2-րդ եռամսյակ"/>
    <s v="18.03.2025թ _x000a_N 217-Ա"/>
    <x v="53"/>
    <d v="2025-03-19T00:00:00"/>
    <d v="2025-03-21T00:00:00"/>
    <x v="3"/>
    <n v="3.3333333333333335"/>
    <n v="2.7"/>
    <n v="0"/>
    <n v="0"/>
    <n v="0"/>
    <n v="2"/>
    <n v="0"/>
    <n v="3"/>
    <n v="0"/>
    <n v="10"/>
    <n v="10"/>
  </r>
  <r>
    <x v="9"/>
    <s v="10.4"/>
    <s v="2025 թվական, _x000a_2-րդ եռամսյակ"/>
    <s v="18.03.2025թ _x000a_N 386-Կ"/>
    <x v="55"/>
    <d v="2025-03-19T00:00:00"/>
    <d v="2025-03-21T00:00:00"/>
    <x v="3"/>
    <n v="3.3333333333333335"/>
    <n v="2.4"/>
    <n v="0"/>
    <n v="0"/>
    <n v="0"/>
    <n v="2"/>
    <n v="0"/>
    <n v="3"/>
    <n v="0"/>
    <n v="10"/>
    <n v="10"/>
  </r>
  <r>
    <x v="9"/>
    <s v="10.5"/>
    <s v="2025 թվական, _x000a_2-րդ եռամսյակ"/>
    <s v="07.04.2025թ _x000a_N 276-Ա"/>
    <x v="53"/>
    <d v="2025-04-10T00:00:00"/>
    <d v="2025-04-13T00:00:00"/>
    <x v="31"/>
    <n v="372.61824999999999"/>
    <n v="2.7"/>
    <n v="920.67600000000004"/>
    <n v="920.67600000000004"/>
    <n v="0"/>
    <n v="3"/>
    <n v="443.13900000000001"/>
    <n v="4"/>
    <n v="126.658"/>
    <n v="0"/>
    <n v="1490.473"/>
  </r>
  <r>
    <x v="9"/>
    <s v="10.6"/>
    <s v="2025 թվական, _x000a_2-րդ եռամսյակ"/>
    <s v="07.04.2025թ _x000a_N 276-Ա"/>
    <x v="53"/>
    <d v="2025-04-09T00:00:00"/>
    <d v="2025-04-10T00:00:00"/>
    <x v="32"/>
    <n v="41.75"/>
    <n v="2.7"/>
    <n v="0"/>
    <n v="0"/>
    <n v="0"/>
    <n v="1"/>
    <n v="41.75"/>
    <n v="1"/>
    <n v="0"/>
    <n v="0"/>
    <n v="41.75"/>
  </r>
  <r>
    <x v="9"/>
    <s v="10.7"/>
    <s v="2025 թվական, _x000a_2-րդ եռամսյակ"/>
    <s v="07.04.2025թ _x000a_N 276-Ա"/>
    <x v="53"/>
    <d v="2025-04-13T00:00:00"/>
    <d v="2025-04-14T00:00:00"/>
    <x v="33"/>
    <n v="91.554000000000002"/>
    <n v="2.7"/>
    <n v="0"/>
    <n v="0"/>
    <n v="0"/>
    <n v="1"/>
    <n v="46.207000000000001"/>
    <n v="1"/>
    <n v="45.347000000000001"/>
    <n v="0"/>
    <n v="91.554000000000002"/>
  </r>
  <r>
    <x v="9"/>
    <s v="10.8"/>
    <s v="2025 թվական, _x000a_2-րդ եռամսյակ"/>
    <s v="07.04.2025թ _x000a_N 483-Կ"/>
    <x v="56"/>
    <d v="2025-04-10T00:00:00"/>
    <d v="2025-04-14T00:00:00"/>
    <x v="31"/>
    <n v="31.682400000000001"/>
    <n v="5"/>
    <n v="0"/>
    <n v="0"/>
    <n v="0"/>
    <n v="4"/>
    <n v="0"/>
    <n v="5"/>
    <n v="158.41200000000001"/>
    <n v="0"/>
    <n v="158.41200000000001"/>
  </r>
  <r>
    <x v="9"/>
    <s v="10.9"/>
    <s v="2025 թվական, _x000a_2-րդ եռամսյակ"/>
    <s v="17.04.2025թ _x000a_N 544-Կ"/>
    <x v="57"/>
    <d v="2025-04-20T00:00:00"/>
    <d v="2025-04-23T00:00:00"/>
    <x v="15"/>
    <n v="172.23033333333333"/>
    <n v="4.5"/>
    <n v="387.79700000000003"/>
    <n v="387.79700000000003"/>
    <n v="0"/>
    <n v="2"/>
    <n v="56.179000000000002"/>
    <n v="3"/>
    <n v="72.715000000000003"/>
    <n v="0"/>
    <n v="516.69100000000003"/>
  </r>
  <r>
    <x v="9"/>
    <s v="10.10"/>
    <s v="2025 թվական, _x000a_2-րդ եռամսյակ"/>
    <s v="18.04.2025թ _x000a_N 319-Ա_x000a_"/>
    <x v="53"/>
    <d v="2025-04-21T00:00:00"/>
    <d v="2025-04-23T00:00:00"/>
    <x v="15"/>
    <n v="250.20999999999998"/>
    <n v="2.7"/>
    <n v="451.94799999999998"/>
    <n v="451.94799999999998"/>
    <n v="0"/>
    <n v="2"/>
    <n v="0"/>
    <n v="2"/>
    <n v="48.472000000000001"/>
    <n v="0"/>
    <n v="500.41999999999996"/>
  </r>
  <r>
    <x v="9"/>
    <s v="10.11"/>
    <s v="2025 թվական, _x000a_2-րդ եռամսյակ"/>
    <s v="18.04.2025թ _x000a_N 319-Ա_x000a_"/>
    <x v="55"/>
    <d v="2025-04-21T00:00:00"/>
    <d v="2025-04-23T00:00:00"/>
    <x v="15"/>
    <n v="247.70999999999998"/>
    <n v="2.4"/>
    <n v="446.94799999999998"/>
    <n v="446.94799999999998"/>
    <n v="0"/>
    <n v="2"/>
    <n v="0"/>
    <n v="2"/>
    <n v="48.472000000000001"/>
    <n v="0"/>
    <n v="495.41999999999996"/>
  </r>
  <r>
    <x v="9"/>
    <s v="10.12"/>
    <s v="2025 թվական, _x000a_2-րդ եռամսյակ"/>
    <s v="18.04.2025թ _x000a_N 319-Ա_x000a_"/>
    <x v="58"/>
    <d v="2025-04-20T00:00:00"/>
    <d v="2025-04-23T00:00:00"/>
    <x v="15"/>
    <n v="195.28233333333333"/>
    <n v="3"/>
    <n v="457.04300000000001"/>
    <n v="457.04300000000001"/>
    <n v="0"/>
    <n v="2"/>
    <n v="56.097000000000001"/>
    <n v="3"/>
    <n v="72.706999999999994"/>
    <n v="0"/>
    <n v="585.84699999999998"/>
  </r>
  <r>
    <x v="9"/>
    <s v="10.13"/>
    <s v="2025 թվական, _x000a_2-րդ եռամսյակ"/>
    <s v="10.04.2025թ _x000a_N 507-Կ_x000a_15.04.2025թ _x000a_N 535-Կ"/>
    <x v="59"/>
    <d v="2025-04-15T00:00:00"/>
    <d v="2025-04-17T00:00:00"/>
    <x v="34"/>
    <n v="185.65549999999999"/>
    <n v="2.25"/>
    <n v="233.40100000000001"/>
    <n v="233.40100000000001"/>
    <n v="0"/>
    <n v="2"/>
    <n v="73.801999999999992"/>
    <n v="2"/>
    <n v="64.108000000000004"/>
    <n v="0"/>
    <n v="371.31099999999998"/>
  </r>
  <r>
    <x v="9"/>
    <s v="10.14"/>
    <s v="2025 թվական, _x000a_2-րդ եռամսյակ"/>
    <s v="08.05.2025թ _x000a_N 660-Կ"/>
    <x v="60"/>
    <d v="2025-05-11T00:00:00"/>
    <d v="2025-05-17T00:00:00"/>
    <x v="33"/>
    <n v="141.05685714285715"/>
    <n v="7"/>
    <n v="214.66200000000001"/>
    <n v="214.66200000000001"/>
    <n v="0"/>
    <n v="6"/>
    <n v="456.64099999999996"/>
    <n v="7"/>
    <n v="316.09500000000003"/>
    <n v="0"/>
    <n v="987.39800000000002"/>
  </r>
  <r>
    <x v="9"/>
    <s v="10.15"/>
    <s v="2025 թվական, _x000a_2-րդ եռամսյակ"/>
    <s v="12.05.2025թ _x000a_N 394-Ա"/>
    <x v="55"/>
    <d v="2025-05-14T00:00:00"/>
    <d v="2025-05-15T00:00:00"/>
    <x v="18"/>
    <n v="249.22049999999999"/>
    <n v="2.4"/>
    <n v="350.85899999999998"/>
    <n v="350.85899999999998"/>
    <n v="0"/>
    <n v="1"/>
    <n v="50.234999999999999"/>
    <n v="2"/>
    <n v="97.346999999999994"/>
    <n v="0"/>
    <n v="498.44099999999997"/>
  </r>
  <r>
    <x v="9"/>
    <s v="10.16"/>
    <s v="2025 թվական, _x000a_2-րդ եռամսյակ"/>
    <s v="12.05.2025թ _x000a_N 394-Ա"/>
    <x v="61"/>
    <d v="2025-05-14T00:00:00"/>
    <d v="2025-05-15T00:00:00"/>
    <x v="18"/>
    <n v="277.81299999999999"/>
    <n v="2"/>
    <n v="408.04399999999998"/>
    <n v="408.04399999999998"/>
    <n v="0"/>
    <n v="1"/>
    <n v="50.234999999999999"/>
    <n v="2"/>
    <n v="97.346999999999994"/>
    <n v="0"/>
    <n v="555.62599999999998"/>
  </r>
  <r>
    <x v="9"/>
    <s v="10.17"/>
    <s v="2025 թվական, _x000a_2-րդ եռամսյակ"/>
    <s v="07.05.2025թ _x000a_N 657-Կ"/>
    <x v="62"/>
    <d v="2025-05-07T00:00:00"/>
    <d v="2025-05-10T00:00:00"/>
    <x v="35"/>
    <n v="224.70325000000003"/>
    <n v="4"/>
    <n v="625.13900000000001"/>
    <n v="625.13900000000001"/>
    <n v="0"/>
    <n v="3"/>
    <n v="121.547"/>
    <n v="4"/>
    <n v="152.12700000000001"/>
    <n v="0"/>
    <n v="898.8130000000001"/>
  </r>
  <r>
    <x v="9"/>
    <s v="10.18"/>
    <s v="2025 թվական, _x000a_2-րդ եռամսյակ"/>
    <s v="13.05.2025թ _x000a_N 669-Կ"/>
    <x v="63"/>
    <d v="2025-05-21T00:00:00"/>
    <d v="2025-05-24T00:00:00"/>
    <x v="16"/>
    <n v="128.40666666666667"/>
    <n v="3"/>
    <n v="174.26"/>
    <n v="174.26"/>
    <n v="0"/>
    <n v="3"/>
    <n v="113.164"/>
    <n v="3"/>
    <n v="97.796000000000006"/>
    <n v="0"/>
    <n v="385.21999999999997"/>
  </r>
  <r>
    <x v="9"/>
    <s v="10.19"/>
    <s v="2025 թվական, _x000a_2-րդ եռամսյակ"/>
    <s v="15.05.2025թ _x000a_N 407-Ա"/>
    <x v="55"/>
    <d v="2025-05-22T00:00:00"/>
    <d v="2025-05-24T00:00:00"/>
    <x v="16"/>
    <n v="138.09433333333334"/>
    <n v="2.4"/>
    <n v="235.06200000000001"/>
    <n v="235.06200000000001"/>
    <n v="0"/>
    <n v="2"/>
    <n v="81.899000000000001"/>
    <n v="3"/>
    <n v="97.322000000000003"/>
    <n v="0"/>
    <n v="414.28300000000002"/>
  </r>
  <r>
    <x v="9"/>
    <s v="10.20"/>
    <s v="2025 թվական, _x000a_2-րդ եռամսյակ"/>
    <s v="15.05.2025թ _x000a_N 700-Կ"/>
    <x v="64"/>
    <d v="2025-05-15T00:00:00"/>
    <d v="2025-05-16T00:00:00"/>
    <x v="36"/>
    <n v="22.786000000000001"/>
    <n v="2"/>
    <n v="0"/>
    <n v="0"/>
    <n v="0"/>
    <n v="1"/>
    <n v="0"/>
    <n v="2"/>
    <n v="45.572000000000003"/>
    <n v="0"/>
    <n v="45.572000000000003"/>
  </r>
  <r>
    <x v="9"/>
    <s v="10.21"/>
    <s v="2025 թվական, _x000a_2-րդ եռամսյակ"/>
    <s v="22.05.2025թ _x000a_N 741-Կ"/>
    <x v="57"/>
    <d v="2025-05-26T00:00:00"/>
    <d v="2025-05-31T00:00:00"/>
    <x v="1"/>
    <n v="134.16049999999998"/>
    <n v="4.5"/>
    <n v="374.02199999999999"/>
    <n v="374.02199999999999"/>
    <n v="0"/>
    <n v="5"/>
    <n v="243.80199999999999"/>
    <n v="6"/>
    <n v="187.13900000000001"/>
    <n v="0"/>
    <n v="804.96299999999997"/>
  </r>
  <r>
    <x v="9"/>
    <s v="10.22"/>
    <s v="2025 թվական, _x000a_2-րդ եռամսյակ"/>
    <s v="26.05.2025թ _x000a_N 450-Ա_x000a_29.05.2025թ _x000a_N 458-Ա"/>
    <x v="53"/>
    <d v="2025-05-28T00:00:00"/>
    <d v="2025-05-30T00:00:00"/>
    <x v="1"/>
    <n v="224.08533333333332"/>
    <n v="2.7"/>
    <n v="515.36699999999996"/>
    <n v="515.36699999999996"/>
    <n v="0"/>
    <n v="2"/>
    <n v="58.542999999999999"/>
    <n v="3"/>
    <n v="93.346000000000004"/>
    <n v="5"/>
    <n v="672.25599999999997"/>
  </r>
  <r>
    <x v="9"/>
    <s v="10.23"/>
    <s v="2025 թվական, _x000a_2-րդ եռամսյակ"/>
    <s v="26.05.2025թ _x000a_N 771-Կ"/>
    <x v="65"/>
    <d v="2025-05-26T00:00:00"/>
    <d v="2025-05-29T00:00:00"/>
    <x v="16"/>
    <n v="113.45275000000001"/>
    <n v="4"/>
    <n v="181.37200000000001"/>
    <n v="181.37200000000001"/>
    <n v="0"/>
    <n v="3"/>
    <n v="143.36500000000001"/>
    <n v="4"/>
    <n v="129.07400000000001"/>
    <n v="0"/>
    <n v="453.81100000000004"/>
  </r>
  <r>
    <x v="9"/>
    <s v="10.24"/>
    <s v="2025 թվական, _x000a_2-րդ եռամսյակ"/>
    <s v="27.05.2025թ _x000a_N 786-Կ _x000a_02.06.2025թ _x000a_N 811-Կ"/>
    <x v="66"/>
    <d v="2025-06-03T00:00:00"/>
    <d v="2025-06-05T00:00:00"/>
    <x v="15"/>
    <n v="230.88133333333334"/>
    <n v="3"/>
    <n v="569.61599999999999"/>
    <n v="569.61599999999999"/>
    <n v="0"/>
    <n v="2"/>
    <n v="51.536999999999999"/>
    <n v="3"/>
    <n v="71.491"/>
    <n v="0"/>
    <n v="692.64400000000001"/>
  </r>
  <r>
    <x v="9"/>
    <s v="10.25"/>
    <s v="2025 թվական, _x000a_2-րդ եռամսյակ"/>
    <s v="29.05.2025թ _x000a_N 791-Կ"/>
    <x v="67"/>
    <d v="2025-06-02T00:00:00"/>
    <d v="2025-06-03T00:00:00"/>
    <x v="37"/>
    <n v="29.9635"/>
    <n v="2.5"/>
    <n v="0"/>
    <n v="0"/>
    <n v="0"/>
    <n v="1"/>
    <n v="0"/>
    <n v="2"/>
    <n v="59.927"/>
    <n v="0"/>
    <n v="59.927"/>
  </r>
  <r>
    <x v="9"/>
    <s v="10.26"/>
    <s v="2025 թվական, _x000a_2-րդ եռամսյակ"/>
    <s v="29.05.2025թ _x000a_N 791-Կ"/>
    <x v="67"/>
    <d v="2025-06-04T00:00:00"/>
    <d v="2025-06-06T00:00:00"/>
    <x v="38"/>
    <n v="31.500333333333334"/>
    <n v="2.5"/>
    <n v="0"/>
    <n v="0"/>
    <n v="0"/>
    <n v="2"/>
    <n v="0"/>
    <n v="3"/>
    <n v="94.501000000000005"/>
    <n v="0"/>
    <n v="94.501000000000005"/>
  </r>
  <r>
    <x v="9"/>
    <s v="10.27"/>
    <s v="2025 թվական, _x000a_2-րդ եռամսյակ"/>
    <s v="23.05.2025թ _x000a_N 759-Կ"/>
    <x v="68"/>
    <d v="2025-05-25T00:00:00"/>
    <d v="2025-05-31T00:00:00"/>
    <x v="39"/>
    <n v="2.194"/>
    <n v="5"/>
    <n v="0"/>
    <n v="0"/>
    <n v="0"/>
    <n v="6"/>
    <n v="0"/>
    <n v="7"/>
    <n v="0"/>
    <n v="15.358000000000001"/>
    <n v="15.358000000000001"/>
  </r>
  <r>
    <x v="9"/>
    <s v="10.28"/>
    <s v="2025 թվական, _x000a_2-րդ եռամսյակ"/>
    <s v="06.06.2025թ _x000a_N 495-Ա"/>
    <x v="53"/>
    <d v="2025-06-10T00:00:00"/>
    <d v="2025-06-13T00:00:00"/>
    <x v="40"/>
    <n v="28.475750000000001"/>
    <n v="2.7"/>
    <n v="0"/>
    <n v="0"/>
    <n v="0"/>
    <n v="3"/>
    <n v="0"/>
    <n v="4"/>
    <n v="108.90300000000001"/>
    <n v="5"/>
    <n v="113.90300000000001"/>
  </r>
  <r>
    <x v="9"/>
    <s v="10.29"/>
    <s v="2025 թվական, _x000a_2-րդ եռամսյակ"/>
    <s v="13.06.2025թ _x000a_N 882-Կ"/>
    <x v="55"/>
    <d v="2025-06-19T00:00:00"/>
    <d v="2025-06-20T00:00:00"/>
    <x v="7"/>
    <n v="228.64999999999995"/>
    <n v="2.4"/>
    <n v="266.76799999999997"/>
    <n v="266.76799999999997"/>
    <n v="0"/>
    <n v="1"/>
    <n v="63.781999999999996"/>
    <n v="2"/>
    <n v="77.462999999999994"/>
    <n v="49.286999999999999"/>
    <n v="457.2999999999999"/>
  </r>
  <r>
    <x v="9"/>
    <s v="10.30"/>
    <s v="2025 թվական, _x000a_2-րդ եռամսյակ"/>
    <s v="19.06.2025թ _x000a_N 528-Ա"/>
    <x v="68"/>
    <d v="2025-07-07T00:00:00"/>
    <d v="2025-07-09T00:00:00"/>
    <x v="14"/>
    <n v="92.608999999999995"/>
    <n v="5"/>
    <n v="0"/>
    <n v="0"/>
    <n v="0"/>
    <n v="2"/>
    <n v="109.851"/>
    <n v="3"/>
    <n v="167.976"/>
    <n v="0"/>
    <n v="277.827"/>
  </r>
  <r>
    <x v="9"/>
    <s v="10.31"/>
    <s v="2025 թվական, _x000a_2-րդ եռամսյակ"/>
    <s v="20.06.2025թ _x000a_N 535-Ա"/>
    <x v="53"/>
    <d v="2025-06-23T00:00:00"/>
    <d v="2025-06-23T00:00:00"/>
    <x v="22"/>
    <n v="120.923"/>
    <n v="2.7"/>
    <n v="82.382999999999996"/>
    <n v="82.382999999999996"/>
    <n v="0"/>
    <n v="0"/>
    <n v="0"/>
    <n v="1"/>
    <n v="28.54"/>
    <n v="10"/>
    <n v="120.923"/>
  </r>
  <r>
    <x v="9"/>
    <s v="10.32"/>
    <s v="2025 թվական, _x000a_2-րդ եռամսյակ"/>
    <s v="20.06.2025թ _x000a_N 926-Կ"/>
    <x v="59"/>
    <d v="2025-06-23T00:00:00"/>
    <d v="2025-06-23T00:00:00"/>
    <x v="22"/>
    <n v="110.923"/>
    <n v="2.25"/>
    <n v="82.382999999999996"/>
    <n v="82.382999999999996"/>
    <n v="0"/>
    <n v="0"/>
    <n v="0"/>
    <n v="1"/>
    <n v="28.54"/>
    <n v="0"/>
    <n v="110.923"/>
  </r>
  <r>
    <x v="9"/>
    <s v="10.33"/>
    <s v="2025 թվական, _x000a_2-րդ եռամսյակ"/>
    <s v="24.06.2025թ _x000a_N 938-Կ"/>
    <x v="69"/>
    <d v="2025-06-26T00:00:00"/>
    <d v="2025-06-30T00:00:00"/>
    <x v="16"/>
    <n v="69.874250000000004"/>
    <n v="4"/>
    <n v="0"/>
    <n v="0"/>
    <n v="0"/>
    <n v="4"/>
    <n v="149.929"/>
    <n v="4"/>
    <n v="129.56800000000001"/>
    <n v="0"/>
    <n v="279.49700000000001"/>
  </r>
  <r>
    <x v="9"/>
    <s v="10.34"/>
    <s v="2025 թվական, _x000a_2-րդ եռամսյակ"/>
    <s v="25.06.2025թ _x000a_N 948-Կ"/>
    <x v="59"/>
    <d v="2025-06-29T00:00:00"/>
    <d v="2025-07-02T00:00:00"/>
    <x v="25"/>
    <n v="100.79233333333332"/>
    <n v="2.25"/>
    <n v="0"/>
    <n v="0"/>
    <n v="0"/>
    <n v="3"/>
    <n v="156.15199999999999"/>
    <n v="3"/>
    <n v="146.22499999999999"/>
    <n v="0"/>
    <n v="302.37699999999995"/>
  </r>
  <r>
    <x v="9"/>
    <s v="10.35"/>
    <s v="2025 թվական, _x000a_2-րդ եռամսյակ"/>
    <s v="26.06.2025թ _x000a_N 558-Ա"/>
    <x v="53"/>
    <d v="2025-06-27T00:00:00"/>
    <d v="2025-06-30T00:00:00"/>
    <x v="2"/>
    <n v="105.711"/>
    <n v="2.7"/>
    <n v="0"/>
    <n v="0"/>
    <n v="0"/>
    <n v="3"/>
    <n v="170.64"/>
    <n v="4"/>
    <n v="252.20400000000001"/>
    <n v="0"/>
    <n v="422.84399999999999"/>
  </r>
  <r>
    <x v="9"/>
    <s v="10.36"/>
    <s v="2025 թվական, _x000a_2-րդ եռամսյակ"/>
    <s v="26.06.2025թ _x000a_N 953-Կ"/>
    <x v="59"/>
    <d v="2025-06-27T00:00:00"/>
    <d v="2025-06-29T00:00:00"/>
    <x v="2"/>
    <n v="100.971"/>
    <n v="2.25"/>
    <n v="0"/>
    <n v="0"/>
    <n v="0"/>
    <n v="2"/>
    <n v="113.76"/>
    <n v="3"/>
    <n v="189.15299999999999"/>
    <n v="0"/>
    <n v="302.91300000000001"/>
  </r>
  <r>
    <x v="9"/>
    <s v="10.37"/>
    <s v="2025 թվական, _x000a_2-րդ եռամսյակ"/>
    <s v="28.02.2025թ _x000a_N 286-Կ"/>
    <x v="70"/>
    <d v="2025-03-03T00:00:00"/>
    <d v="2025-03-06T00:00:00"/>
    <x v="41"/>
    <n v="108.66175"/>
    <n v="3.4"/>
    <n v="331.00799999999998"/>
    <n v="331.00799999999998"/>
    <n v="0"/>
    <n v="3"/>
    <n v="79.569999999999993"/>
    <n v="4"/>
    <n v="0"/>
    <n v="24.068999999999999"/>
    <n v="434.64699999999999"/>
  </r>
  <r>
    <x v="9"/>
    <s v="10.38"/>
    <s v="2025 թվական, _x000a_2-րդ եռամսյակ"/>
    <s v="28.02.2025թ _x000a_N 283-Կ"/>
    <x v="71"/>
    <d v="2025-03-03T00:00:00"/>
    <d v="2025-03-07T00:00:00"/>
    <x v="41"/>
    <n v="87.276399999999995"/>
    <n v="5"/>
    <n v="304.98500000000001"/>
    <n v="304.98500000000001"/>
    <n v="0"/>
    <n v="4"/>
    <n v="106.09299999999999"/>
    <n v="5"/>
    <n v="0"/>
    <n v="25.303999999999998"/>
    <n v="436.38199999999995"/>
  </r>
  <r>
    <x v="9"/>
    <s v="10.39"/>
    <s v="2025 թվական, _x000a_2-րդ եռամսյակ"/>
    <s v="10.04.2025թ _x000a_N 506-Կ"/>
    <x v="72"/>
    <d v="2025-04-27T00:00:00"/>
    <d v="2025-05-02T00:00:00"/>
    <x v="33"/>
    <n v="138.91750000000002"/>
    <n v="6"/>
    <n v="177.702"/>
    <n v="177.702"/>
    <n v="0"/>
    <n v="5"/>
    <n v="383.61800000000005"/>
    <n v="6"/>
    <n v="272.185"/>
    <n v="0"/>
    <n v="833.50500000000011"/>
  </r>
  <r>
    <x v="9"/>
    <s v="10.40"/>
    <s v="2025 թվական, _x000a_2-րդ եռամսյակ"/>
    <s v="14.04.2025թ _x000a_N 524-Կ"/>
    <x v="70"/>
    <d v="2025-04-28T00:00:00"/>
    <d v="2025-05-02T00:00:00"/>
    <x v="33"/>
    <n v="173.08974999999998"/>
    <n v="3.4"/>
    <n v="204.05699999999999"/>
    <n v="204.05699999999999"/>
    <n v="0"/>
    <n v="4"/>
    <n v="306.75299999999999"/>
    <n v="4"/>
    <n v="181.54900000000001"/>
    <n v="0"/>
    <n v="692.35899999999992"/>
  </r>
  <r>
    <x v="9"/>
    <s v="10.41"/>
    <s v="2025 թվական, _x000a_2-րդ եռամսյակ"/>
    <s v="14.04.2025թ _x000a_N 524-Կ"/>
    <x v="70"/>
    <d v="2025-05-02T00:00:00"/>
    <d v="2025-05-05T00:00:00"/>
    <x v="32"/>
    <n v="159.11500000000001"/>
    <n v="3.4"/>
    <n v="236.42500000000001"/>
    <n v="236.42500000000001"/>
    <n v="0"/>
    <n v="2"/>
    <n v="96.540999999999997"/>
    <n v="3"/>
    <n v="144.37899999999999"/>
    <n v="0"/>
    <n v="477.34500000000003"/>
  </r>
  <r>
    <x v="9"/>
    <s v="10.42"/>
    <s v="2025 թվական, _x000a_2-րդ եռամսյակ"/>
    <s v="17.04.2025թ _x000a_N 541-Կ"/>
    <x v="70"/>
    <d v="2025-04-23T00:00:00"/>
    <d v="2025-04-25T00:00:00"/>
    <x v="42"/>
    <n v="33.583999999999996"/>
    <n v="3.4"/>
    <n v="0"/>
    <n v="0"/>
    <n v="0"/>
    <n v="2"/>
    <n v="0"/>
    <n v="3"/>
    <n v="100.752"/>
    <n v="0"/>
    <n v="100.752"/>
  </r>
  <r>
    <x v="9"/>
    <s v="10.43"/>
    <s v="2025 թվական, _x000a_2-րդ եռամսյակ"/>
    <s v="26.05.2025թ _x000a_N 760-Կ"/>
    <x v="70"/>
    <d v="2025-05-27T00:00:00"/>
    <d v="2025-05-29T00:00:00"/>
    <x v="43"/>
    <n v="37.984666666666662"/>
    <n v="3.4"/>
    <n v="113.95399999999999"/>
    <n v="113.95399999999999"/>
    <n v="0"/>
    <n v="2"/>
    <n v="0"/>
    <n v="3"/>
    <n v="0"/>
    <n v="0"/>
    <n v="113.95399999999999"/>
  </r>
  <r>
    <x v="10"/>
    <s v="11.1"/>
    <s v="2025 թվական, _x000a_2-րդ եռամսյակ"/>
    <s v="17.04.2025թ _x000a_N 146-Ա"/>
    <x v="73"/>
    <d v="2025-04-29T00:00:00"/>
    <d v="2025-05-02T00:00:00"/>
    <x v="8"/>
    <n v="44.733750000000001"/>
    <n v="4"/>
    <n v="178.935"/>
    <n v="178.935"/>
    <n v="0"/>
    <n v="3"/>
    <n v="0"/>
    <n v="4"/>
    <n v="0"/>
    <n v="0"/>
    <n v="178.935"/>
  </r>
  <r>
    <x v="10"/>
    <s v="11.2"/>
    <s v="2025 թվական, _x000a_2-րդ եռամսյակ"/>
    <s v="22.04.2025թ_x000a_ N 323-Ա"/>
    <x v="74"/>
    <d v="2025-04-30T00:00:00"/>
    <d v="2025-05-02T00:00:00"/>
    <x v="8"/>
    <n v="142.89449999999999"/>
    <n v="6"/>
    <n v="0"/>
    <n v="0"/>
    <n v="0"/>
    <n v="2"/>
    <n v="162.71899999999999"/>
    <n v="2"/>
    <n v="123.07"/>
    <n v="0"/>
    <n v="285.78899999999999"/>
  </r>
  <r>
    <x v="10"/>
    <s v="11.3"/>
    <s v="2025 թվական, _x000a_2-րդ եռամսյակ"/>
    <s v="23.04.2025թ _x000a_N 153-Ա"/>
    <x v="74"/>
    <d v="2025-05-02T00:00:00"/>
    <d v="2025-05-12T00:00:00"/>
    <x v="44"/>
    <n v="200.50960000000001"/>
    <n v="6"/>
    <n v="555.14400000000001"/>
    <n v="555.14400000000001"/>
    <n v="0"/>
    <n v="8"/>
    <n v="928.07200000000012"/>
    <n v="10"/>
    <n v="521.88"/>
    <n v="0"/>
    <n v="2005.096"/>
  </r>
  <r>
    <x v="10"/>
    <s v="11.4"/>
    <s v="2025 թվական, _x000a_2-րդ եռամսյակ"/>
    <s v="27.05.2025թ _x000a_N 206-Ա"/>
    <x v="75"/>
    <d v="2025-06-05T00:00:00"/>
    <d v="2025-06-06T00:00:00"/>
    <x v="45"/>
    <n v="76.516000000000005"/>
    <n v="1"/>
    <n v="0"/>
    <n v="0"/>
    <n v="0"/>
    <n v="1"/>
    <n v="26.556999999999999"/>
    <n v="1"/>
    <n v="49.959000000000003"/>
    <n v="0"/>
    <n v="76.516000000000005"/>
  </r>
  <r>
    <x v="11"/>
    <s v="12.1"/>
    <s v="2025 թվական, _x000a_2-րդ եռամսյակ"/>
    <s v="02.04.2025թ _x000a_N 125-Ա"/>
    <x v="76"/>
    <d v="2025-04-03T00:00:00"/>
    <d v="2025-04-06T00:00:00"/>
    <x v="46"/>
    <n v="19.534000000000002"/>
    <n v="4"/>
    <n v="0"/>
    <n v="0"/>
    <n v="0"/>
    <n v="3"/>
    <n v="0"/>
    <n v="4"/>
    <n v="76.656000000000006"/>
    <n v="1.48"/>
    <n v="78.13600000000001"/>
  </r>
  <r>
    <x v="11"/>
    <s v="12.2"/>
    <s v="2025 թվական, _x000a_2-րդ եռամսյակ"/>
    <s v="02.04.2025թ _x000a_N 517-Ա"/>
    <x v="77"/>
    <d v="2025-04-03T00:00:00"/>
    <d v="2025-04-06T00:00:00"/>
    <x v="46"/>
    <n v="251.8725"/>
    <n v="4"/>
    <n v="269.20600000000002"/>
    <n v="269.20600000000002"/>
    <n v="0"/>
    <n v="3"/>
    <n v="660.14799999999991"/>
    <n v="4"/>
    <n v="76.656000000000006"/>
    <n v="1.48"/>
    <n v="1007.49"/>
  </r>
  <r>
    <x v="11"/>
    <s v="12.3"/>
    <s v="2025 թվական, _x000a_2-րդ եռամսյակ"/>
    <s v="08.05.2025թ _x000a_N 723-Ա"/>
    <x v="77"/>
    <d v="2025-05-13T00:00:00"/>
    <d v="2025-05-16T00:00:00"/>
    <x v="8"/>
    <n v="263.14024999999998"/>
    <n v="4"/>
    <n v="295.94"/>
    <n v="295.94"/>
    <n v="0"/>
    <n v="3"/>
    <n v="509.37299999999999"/>
    <n v="4"/>
    <n v="246.00800000000001"/>
    <n v="1.24"/>
    <n v="1052.5609999999999"/>
  </r>
  <r>
    <x v="11"/>
    <s v="12.4"/>
    <s v="2025 թվական, _x000a_2-րդ եռամսյակ"/>
    <s v="08.05.2025թ _x000a_N 723-Ա"/>
    <x v="78"/>
    <d v="2025-05-13T00:00:00"/>
    <d v="2025-05-16T00:00:00"/>
    <x v="8"/>
    <n v="269.09375"/>
    <n v="4"/>
    <n v="319.75400000000002"/>
    <n v="319.75400000000002"/>
    <n v="0"/>
    <n v="3"/>
    <n v="509.37299999999999"/>
    <n v="4"/>
    <n v="246.00800000000001"/>
    <n v="1.24"/>
    <n v="1076.375"/>
  </r>
  <r>
    <x v="11"/>
    <s v="12.5"/>
    <s v="2025 թվական, _x000a_2-րդ եռամսյակ"/>
    <s v="14.05.2025թ _x000a_N 742-Ա"/>
    <x v="79"/>
    <d v="2025-05-18T00:00:00"/>
    <d v="2025-05-24T00:00:00"/>
    <x v="18"/>
    <n v="217.83428571428573"/>
    <n v="7"/>
    <n v="182.30099999999999"/>
    <n v="182.30099999999999"/>
    <n v="0"/>
    <n v="6"/>
    <n v="999.48"/>
    <n v="7"/>
    <n v="340.88900000000001"/>
    <n v="2.17"/>
    <n v="1524.8400000000001"/>
  </r>
  <r>
    <x v="11"/>
    <s v="12.6"/>
    <s v="2025 թվական, _x000a_2-րդ եռամսյակ"/>
    <s v="27.05.2025թ _x000a_N 777-Ա"/>
    <x v="77"/>
    <d v="2025-06-08T00:00:00"/>
    <d v="2025-06-11T00:00:00"/>
    <x v="47"/>
    <n v="105.75024999999999"/>
    <n v="4"/>
    <n v="159.40899999999999"/>
    <n v="159.40899999999999"/>
    <n v="0"/>
    <n v="3"/>
    <n v="191.62799999999999"/>
    <n v="4"/>
    <n v="70.644000000000005"/>
    <n v="1.32"/>
    <n v="423.00099999999998"/>
  </r>
  <r>
    <x v="11"/>
    <s v="12.7"/>
    <s v="2025 թվական, _x000a_2-րդ եռամսյակ"/>
    <s v="27.05.2025թ _x000a_N 156-Ա"/>
    <x v="80"/>
    <d v="2025-06-08T00:00:00"/>
    <d v="2025-06-11T00:00:00"/>
    <x v="47"/>
    <n v="105.75024999999999"/>
    <n v="4"/>
    <n v="159.40899999999999"/>
    <n v="159.40899999999999"/>
    <n v="0"/>
    <n v="3"/>
    <n v="191.62799999999999"/>
    <n v="4"/>
    <n v="70.644000000000005"/>
    <n v="1.32"/>
    <n v="423.00099999999998"/>
  </r>
  <r>
    <x v="12"/>
    <s v="13.1"/>
    <s v="2025 թվական, _x000a_2-րդ եռամսյակ"/>
    <s v="21.03.2025թ_x000a_ N 226-Ա"/>
    <x v="81"/>
    <d v="2025-03-23T00:00:00"/>
    <d v="2025-03-23T00:00:00"/>
    <x v="22"/>
    <n v="28.940999999999999"/>
    <n v="2"/>
    <n v="0"/>
    <n v="0"/>
    <n v="0"/>
    <n v="0"/>
    <n v="0"/>
    <n v="1"/>
    <n v="28.940999999999999"/>
    <n v="0"/>
    <n v="28.940999999999999"/>
  </r>
  <r>
    <x v="12"/>
    <s v="13.2"/>
    <s v="2025 թվական, _x000a_2-րդ եռամսյակ"/>
    <s v="14.03.2025թ _x000a_N 363-Ա_x000a_"/>
    <x v="82"/>
    <d v="2025-03-24T00:00:00"/>
    <d v="2025-03-26T00:00:00"/>
    <x v="25"/>
    <n v="18.059666666666669"/>
    <n v="3"/>
    <n v="0"/>
    <n v="0"/>
    <n v="0"/>
    <n v="2"/>
    <n v="54.179000000000002"/>
    <n v="3"/>
    <n v="0"/>
    <n v="0"/>
    <n v="54.179000000000002"/>
  </r>
  <r>
    <x v="12"/>
    <s v="13.3"/>
    <s v="2025 թվական, _x000a_2-րդ եռամսյակ"/>
    <s v="12.02.2025թ _x000a_N 156-Ա"/>
    <x v="83"/>
    <d v="2025-03-26T00:00:00"/>
    <d v="2025-03-31T00:00:00"/>
    <x v="48"/>
    <n v="18.930333333333333"/>
    <n v="6"/>
    <n v="0"/>
    <n v="0"/>
    <n v="0"/>
    <n v="5"/>
    <n v="113.58199999999999"/>
    <n v="6"/>
    <n v="0"/>
    <n v="0"/>
    <n v="113.58199999999999"/>
  </r>
  <r>
    <x v="12"/>
    <s v="13.4"/>
    <s v="2025 թվական, _x000a_2-րդ եռամսյակ"/>
    <s v="03.03.2025թ _x000a_N 288-Ա_x000a_18.03.2025թ _x000a_N 385-Ա_x000a_15.04.2025_x000a_N 529-Ա"/>
    <x v="84"/>
    <d v="2025-03-24T00:00:00"/>
    <d v="2025-03-25T00:00:00"/>
    <x v="41"/>
    <n v="38.932500000000005"/>
    <n v="2"/>
    <n v="0"/>
    <n v="0"/>
    <n v="0"/>
    <n v="1"/>
    <n v="72.727000000000004"/>
    <n v="2"/>
    <n v="5.1379999999999999"/>
    <n v="0"/>
    <n v="77.865000000000009"/>
  </r>
  <r>
    <x v="12"/>
    <s v="13.5"/>
    <s v="2025 թվական, _x000a_2-րդ եռամսյակ"/>
    <s v="18.03.2025թ _x000a_N 383-Ա_x000a_"/>
    <x v="85"/>
    <d v="2025-03-24T00:00:00"/>
    <d v="2025-03-26T00:00:00"/>
    <x v="25"/>
    <n v="53.931666666666665"/>
    <n v="3.75"/>
    <n v="21.712"/>
    <n v="21.712"/>
    <n v="0"/>
    <n v="2"/>
    <n v="140.083"/>
    <n v="3"/>
    <n v="0"/>
    <n v="0"/>
    <n v="161.79499999999999"/>
  </r>
  <r>
    <x v="12"/>
    <s v="13.6"/>
    <s v="2025 թվական, _x000a_2-րդ եռամսյակ"/>
    <s v="08.04.2025թ _x000a_N 496-Ա_x000a_"/>
    <x v="85"/>
    <d v="2025-05-22T00:00:00"/>
    <d v="2025-05-25T00:00:00"/>
    <x v="49"/>
    <n v="305.13400000000001"/>
    <n v="3.75"/>
    <n v="1089.452"/>
    <n v="1089.452"/>
    <n v="0"/>
    <n v="3"/>
    <n v="0"/>
    <n v="4"/>
    <n v="131.084"/>
    <n v="0"/>
    <n v="1220.5360000000001"/>
  </r>
  <r>
    <x v="12"/>
    <s v="13.7"/>
    <s v="2025 թվական, _x000a_2-րդ եռամսյակ"/>
    <s v="22.04.2025թ_x000a_ N 323-Ա"/>
    <x v="86"/>
    <d v="2025-04-30T00:00:00"/>
    <d v="2025-05-02T00:00:00"/>
    <x v="8"/>
    <n v="213.61199999999999"/>
    <n v="4"/>
    <n v="293.27699999999999"/>
    <n v="293.27699999999999"/>
    <n v="0"/>
    <n v="2"/>
    <n v="162.54300000000001"/>
    <n v="3"/>
    <n v="185.01599999999999"/>
    <n v="0"/>
    <n v="640.83600000000001"/>
  </r>
  <r>
    <x v="12"/>
    <s v="13.8"/>
    <s v="2025 թվական, _x000a_2-րդ եռամսյակ"/>
    <s v="17.04.2025թ _x000a_N 560-Ա_x000a_"/>
    <x v="86"/>
    <d v="2025-04-21T00:00:00"/>
    <d v="2025-04-23T00:00:00"/>
    <x v="43"/>
    <n v="104.21366666666667"/>
    <n v="4"/>
    <n v="156.95500000000001"/>
    <n v="156.95500000000001"/>
    <n v="0"/>
    <n v="2"/>
    <n v="64.563999999999993"/>
    <n v="3"/>
    <n v="91.122"/>
    <n v="0"/>
    <n v="312.64100000000002"/>
  </r>
  <r>
    <x v="12"/>
    <s v="13.9"/>
    <s v="2025 թվական, _x000a_2-րդ եռամսյակ"/>
    <s v="17.04.2025թ _x000a_N 560-Ա_x000a_"/>
    <x v="87"/>
    <d v="2025-04-21T00:00:00"/>
    <d v="2025-04-23T00:00:00"/>
    <x v="43"/>
    <n v="106.21266666666668"/>
    <n v="3"/>
    <n v="156.95500000000001"/>
    <n v="156.95500000000001"/>
    <n v="0"/>
    <n v="2"/>
    <n v="70.561000000000007"/>
    <n v="3"/>
    <n v="91.122"/>
    <n v="0"/>
    <n v="318.63800000000003"/>
  </r>
  <r>
    <x v="12"/>
    <s v="13.10"/>
    <s v="2025 թվական, _x000a_2-րդ եռամսյակ"/>
    <s v="17.04.2025թ _x000a_N 560-Ա_x000a_"/>
    <x v="88"/>
    <d v="2025-04-21T00:00:00"/>
    <d v="2025-04-23T00:00:00"/>
    <x v="43"/>
    <n v="106.21266666666668"/>
    <n v="3"/>
    <n v="156.95500000000001"/>
    <n v="156.95500000000001"/>
    <n v="0"/>
    <n v="2"/>
    <n v="70.561000000000007"/>
    <n v="3"/>
    <n v="91.122"/>
    <n v="0"/>
    <n v="318.63800000000003"/>
  </r>
  <r>
    <x v="12"/>
    <s v="13.11"/>
    <s v="2025 թվական, _x000a_2-րդ եռամսյակ"/>
    <s v="17.04.2025թ _x000a_N 560-Ա_x000a_"/>
    <x v="89"/>
    <d v="2025-04-21T00:00:00"/>
    <d v="2025-04-23T00:00:00"/>
    <x v="43"/>
    <n v="106.21266666666668"/>
    <n v="3"/>
    <n v="156.95500000000001"/>
    <n v="156.95500000000001"/>
    <n v="0"/>
    <n v="2"/>
    <n v="70.561000000000007"/>
    <n v="3"/>
    <n v="91.122"/>
    <n v="0"/>
    <n v="318.63800000000003"/>
  </r>
  <r>
    <x v="12"/>
    <s v="13.12"/>
    <s v="2025 թվական, _x000a_2-րդ եռամսյակ"/>
    <s v="18.04.2025թ _x000a_N 319-Ա_x000a_"/>
    <x v="90"/>
    <d v="2025-04-20T00:00:00"/>
    <d v="2025-04-22T00:00:00"/>
    <x v="15"/>
    <n v="208.00166666666669"/>
    <n v="3.5"/>
    <n v="491.995"/>
    <n v="491.995"/>
    <n v="0"/>
    <n v="2"/>
    <n v="59.58"/>
    <n v="3"/>
    <n v="72.430000000000007"/>
    <n v="0"/>
    <n v="624.00500000000011"/>
  </r>
  <r>
    <x v="12"/>
    <s v="13.13"/>
    <s v="2025 թվական, _x000a_2-րդ եռամսյակ"/>
    <s v="30.04.2025թ _x000a_N 625-Ա_x000a_"/>
    <x v="85"/>
    <d v="2025-05-08T00:00:00"/>
    <d v="2025-05-11T00:00:00"/>
    <x v="26"/>
    <n v="194.66149999999999"/>
    <n v="3.75"/>
    <n v="295.77699999999999"/>
    <n v="295.77699999999999"/>
    <n v="0"/>
    <n v="3"/>
    <n v="202.80500000000001"/>
    <n v="4"/>
    <n v="275.70800000000003"/>
    <n v="4.3559999999999999"/>
    <n v="778.64599999999996"/>
  </r>
  <r>
    <x v="12"/>
    <s v="13.14"/>
    <s v="2025 թվական, _x000a_2-րդ եռամսյակ"/>
    <s v="30.04.2025թ _x000a_N 625-Ա_x000a_"/>
    <x v="91"/>
    <d v="2025-05-08T00:00:00"/>
    <d v="2025-05-11T00:00:00"/>
    <x v="26"/>
    <n v="194.66125"/>
    <n v="4.333333333333333"/>
    <n v="295.77600000000001"/>
    <n v="295.77600000000001"/>
    <n v="0"/>
    <n v="3"/>
    <n v="202.80500000000001"/>
    <n v="4"/>
    <n v="275.70800000000003"/>
    <n v="4.3559999999999999"/>
    <n v="778.64499999999998"/>
  </r>
  <r>
    <x v="12"/>
    <s v="13.15"/>
    <s v="2025 թվական, _x000a_2-րդ եռամսյակ"/>
    <s v="02.05.2025թ _x000a_N 636-Ա"/>
    <x v="92"/>
    <d v="2025-05-05T00:00:00"/>
    <d v="2025-05-08T00:00:00"/>
    <x v="50"/>
    <n v="181.82275000000001"/>
    <n v="3.5"/>
    <n v="244"/>
    <n v="244"/>
    <n v="0"/>
    <n v="3"/>
    <n v="255.86"/>
    <n v="4"/>
    <n v="227.43100000000001"/>
    <n v="0"/>
    <n v="727.29100000000005"/>
  </r>
  <r>
    <x v="12"/>
    <s v="13.16"/>
    <s v="2025 թվական, _x000a_2-րդ եռամսյակ"/>
    <s v="12.05.2025թ _x000a_N 687-Ա"/>
    <x v="93"/>
    <d v="2025-05-18T00:00:00"/>
    <d v="2025-05-21T00:00:00"/>
    <x v="17"/>
    <n v="125.09799999999998"/>
    <n v="4"/>
    <n v="0"/>
    <n v="0"/>
    <n v="0"/>
    <n v="3"/>
    <n v="279.96299999999997"/>
    <n v="4"/>
    <n v="220.429"/>
    <n v="0"/>
    <n v="500.39199999999994"/>
  </r>
  <r>
    <x v="12"/>
    <s v="13.17"/>
    <s v="2025 թվական, _x000a_2-րդ եռամսյակ"/>
    <s v="30.04.2025թ _x000a_N 629-Ա"/>
    <x v="94"/>
    <d v="2025-05-01T00:00:00"/>
    <d v="2025-05-05T00:00:00"/>
    <x v="51"/>
    <n v="94.025399999999991"/>
    <n v="5"/>
    <n v="0"/>
    <n v="0"/>
    <n v="0"/>
    <n v="4"/>
    <n v="211.17"/>
    <n v="5"/>
    <n v="249.95699999999999"/>
    <n v="9"/>
    <n v="470.12699999999995"/>
  </r>
  <r>
    <x v="12"/>
    <s v="13.18"/>
    <s v="2025 թվական, _x000a_2-րդ եռամսյակ"/>
    <s v="30.04.2025թ _x000a_N 628-Ա"/>
    <x v="95"/>
    <d v="2025-05-06T00:00:00"/>
    <d v="2025-05-09T00:00:00"/>
    <x v="13"/>
    <n v="138.21799999999999"/>
    <n v="4"/>
    <n v="106.75"/>
    <n v="106.75"/>
    <n v="0"/>
    <n v="3"/>
    <n v="175.48599999999999"/>
    <n v="4"/>
    <n v="204.304"/>
    <n v="66.332000000000008"/>
    <n v="552.87199999999996"/>
  </r>
  <r>
    <x v="12"/>
    <s v="13.19"/>
    <s v="2025 թվական, _x000a_2-րդ եռամսյակ"/>
    <s v="25.04.2025թ _x000a_N 333-Ա "/>
    <x v="81"/>
    <d v="2025-04-27T00:00:00"/>
    <d v="2025-04-28T00:00:00"/>
    <x v="10"/>
    <n v="56.249499999999998"/>
    <n v="2"/>
    <n v="0"/>
    <n v="0"/>
    <n v="0"/>
    <n v="1"/>
    <n v="0"/>
    <n v="2"/>
    <n v="112.499"/>
    <n v="0"/>
    <n v="112.499"/>
  </r>
  <r>
    <x v="12"/>
    <s v="13.20"/>
    <s v="2025 թվական, _x000a_2-րդ եռամսյակ"/>
    <s v="08.05.2025թ_x000a_ N 382-Ա"/>
    <x v="81"/>
    <d v="2025-05-19T00:00:00"/>
    <d v="2025-05-21T00:00:00"/>
    <x v="10"/>
    <n v="202.71099999999998"/>
    <n v="2"/>
    <n v="349.678"/>
    <n v="349.678"/>
    <n v="0"/>
    <n v="2"/>
    <n v="88.188999999999993"/>
    <n v="3"/>
    <n v="170.26599999999999"/>
    <n v="0"/>
    <n v="608.13299999999992"/>
  </r>
  <r>
    <x v="12"/>
    <s v="13.21"/>
    <s v="2025 թվական, _x000a_2-րդ եռամսյակ"/>
    <s v="15.05.2025թ_x000a_ N 710-Ա"/>
    <x v="96"/>
    <d v="2025-05-19T00:00:00"/>
    <d v="2025-05-21T00:00:00"/>
    <x v="52"/>
    <n v="225.12266666666665"/>
    <n v="3"/>
    <n v="419.96899999999999"/>
    <n v="419.96899999999999"/>
    <n v="0"/>
    <n v="2"/>
    <n v="85.132999999999996"/>
    <n v="3"/>
    <n v="170.26599999999999"/>
    <n v="0"/>
    <n v="675.36799999999994"/>
  </r>
  <r>
    <x v="12"/>
    <s v="13.22"/>
    <s v="2025 թվական, _x000a_2-րդ եռամսյակ"/>
    <s v="07.05.2025թ_x000a_ N 669-Ա"/>
    <x v="85"/>
    <d v="2025-05-13T00:00:00"/>
    <d v="2025-05-16T00:00:00"/>
    <x v="15"/>
    <n v="193.99125000000004"/>
    <n v="3.75"/>
    <n v="564.99800000000005"/>
    <n v="564.99800000000005"/>
    <n v="0"/>
    <n v="3"/>
    <n v="98.19"/>
    <n v="4"/>
    <n v="95.495000000000005"/>
    <n v="17.282"/>
    <n v="775.96500000000015"/>
  </r>
  <r>
    <x v="12"/>
    <s v="13.23"/>
    <s v="2025 թվական, _x000a_2-րդ եռամսյակ"/>
    <s v="07.05.2025թ_x000a_ N 669-Ա"/>
    <x v="91"/>
    <d v="2025-05-13T00:00:00"/>
    <d v="2025-05-16T00:00:00"/>
    <x v="15"/>
    <n v="189.67075000000003"/>
    <n v="4.333333333333333"/>
    <n v="564.99800000000005"/>
    <n v="564.99800000000005"/>
    <n v="0"/>
    <n v="3"/>
    <n v="98.19"/>
    <n v="4"/>
    <n v="95.495000000000005"/>
    <n v="0"/>
    <n v="758.68300000000011"/>
  </r>
  <r>
    <x v="12"/>
    <s v="13.24"/>
    <s v="2025 թվական, _x000a_2-րդ եռամսյակ"/>
    <s v="07.05.2025թ _x000a_N 665-Ա _x000a_22.05.2025թ _x000a_N 762-Ա_x000a_"/>
    <x v="86"/>
    <d v="2025-05-12T00:00:00"/>
    <d v="2025-05-17T00:00:00"/>
    <x v="53"/>
    <n v="138.85666666666665"/>
    <n v="4"/>
    <n v="522.01800000000003"/>
    <n v="522.01800000000003"/>
    <n v="0"/>
    <n v="4"/>
    <n v="149.17099999999999"/>
    <n v="6"/>
    <n v="142.762"/>
    <n v="19.189"/>
    <n v="833.14"/>
  </r>
  <r>
    <x v="12"/>
    <s v="13.25"/>
    <s v="2025 թվական, _x000a_2-րդ եռամսյակ"/>
    <s v="07.05.2025թ _x000a_N 665-Ա _x000a_22.05.2025թ _x000a_N 762-Ա_x000a_"/>
    <x v="97"/>
    <d v="2025-05-12T00:00:00"/>
    <d v="2025-05-17T00:00:00"/>
    <x v="53"/>
    <n v="138.85666666666665"/>
    <n v="6"/>
    <n v="522.01800000000003"/>
    <n v="522.01800000000003"/>
    <n v="0"/>
    <n v="4"/>
    <n v="149.17099999999999"/>
    <n v="6"/>
    <n v="142.762"/>
    <n v="19.189"/>
    <n v="833.14"/>
  </r>
  <r>
    <x v="12"/>
    <s v="13.26"/>
    <s v="2025 թվական, _x000a_2-րդ եռամսյակ"/>
    <s v="22.05.2025թ_x000a_ N 759-Ա"/>
    <x v="90"/>
    <d v="2025-06-09T00:00:00"/>
    <d v="2025-06-12T00:00:00"/>
    <x v="54"/>
    <n v="118.855"/>
    <n v="3.5"/>
    <n v="204.846"/>
    <n v="204.846"/>
    <n v="0"/>
    <n v="3"/>
    <n v="95.497000000000014"/>
    <n v="4"/>
    <n v="175.077"/>
    <n v="0"/>
    <n v="475.42"/>
  </r>
  <r>
    <x v="12"/>
    <s v="13.27"/>
    <s v="2025 թվական, _x000a_2-րդ եռամսյակ"/>
    <s v="03.06.2025թ_x000a_ N 848-Ա"/>
    <x v="98"/>
    <d v="2025-06-09T00:00:00"/>
    <d v="2025-06-11T00:00:00"/>
    <x v="54"/>
    <n v="164.99166666666667"/>
    <n v="3"/>
    <n v="278.44400000000002"/>
    <n v="278.44400000000002"/>
    <n v="0"/>
    <n v="2"/>
    <n v="85.284999999999997"/>
    <n v="3"/>
    <n v="131.24600000000001"/>
    <n v="0"/>
    <n v="494.97500000000002"/>
  </r>
  <r>
    <x v="12"/>
    <s v="13.28"/>
    <s v="2025 թվական, _x000a_2-րդ եռամսյակ"/>
    <s v="03.06.2025թ_x000a_ N 843-Ա _x000a_10.06.2025թ_x000a_ N 910-Ա"/>
    <x v="91"/>
    <d v="2025-06-17T00:00:00"/>
    <d v="2025-06-21T00:00:00"/>
    <x v="25"/>
    <n v="140.95859999999999"/>
    <n v="4.333333333333333"/>
    <n v="262.08"/>
    <n v="262.08"/>
    <n v="0"/>
    <n v="4"/>
    <n v="203.965"/>
    <n v="5"/>
    <n v="238.74799999999999"/>
    <n v="0"/>
    <n v="704.79299999999989"/>
  </r>
  <r>
    <x v="12"/>
    <s v="13.29"/>
    <s v="2025 թվական, _x000a_2-րդ եռամսյակ"/>
    <s v="06.06.2025թ _x000a_N 888-Ա"/>
    <x v="92"/>
    <d v="2025-06-26T00:00:00"/>
    <d v="2025-06-28T00:00:00"/>
    <x v="55"/>
    <n v="137.34366666666665"/>
    <n v="3.5"/>
    <n v="266.62099999999998"/>
    <n v="266.62099999999998"/>
    <n v="0"/>
    <n v="2"/>
    <n v="0"/>
    <n v="3"/>
    <n v="145.41"/>
    <n v="0"/>
    <n v="412.03099999999995"/>
  </r>
  <r>
    <x v="13"/>
    <s v="14.1"/>
    <s v="2025 թվական, _x000a_2-րդ եռամսյակ"/>
    <s v="12.02.2025թ _x000a_N 13-Ա/4_x000a_19.03.2025թ _x000a_N 23-Ա/4"/>
    <x v="99"/>
    <d v="2025-03-31T00:00:00"/>
    <d v="2025-04-01T00:00:00"/>
    <x v="18"/>
    <n v="10.6585"/>
    <n v="3"/>
    <n v="0"/>
    <n v="0"/>
    <n v="0"/>
    <n v="1"/>
    <n v="21.317"/>
    <n v="2"/>
    <n v="0"/>
    <n v="0"/>
    <n v="21.317"/>
  </r>
  <r>
    <x v="13"/>
    <s v="14.2"/>
    <s v="2025 թվական, _x000a_2-րդ եռամսյակ"/>
    <s v="26.03.2025թ _x000a_N 24-Ա/4"/>
    <x v="99"/>
    <d v="2025-04-02T00:00:00"/>
    <d v="2025-04-04T00:00:00"/>
    <x v="56"/>
    <n v="94.080666666666673"/>
    <n v="3"/>
    <n v="0"/>
    <n v="0"/>
    <n v="0"/>
    <n v="2"/>
    <n v="127.9"/>
    <n v="3"/>
    <n v="154.34200000000001"/>
    <n v="0"/>
    <n v="282.24200000000002"/>
  </r>
  <r>
    <x v="13"/>
    <s v="14.3"/>
    <s v="2025 թվական, _x000a_2-րդ եռամսյակ"/>
    <s v="27.03.2025թ _x000a_N 248-Ա"/>
    <x v="99"/>
    <d v="2025-04-14T00:00:00"/>
    <d v="2025-04-17T00:00:00"/>
    <x v="8"/>
    <n v="247.26249999999999"/>
    <n v="3"/>
    <n v="496.01900000000001"/>
    <n v="496.01900000000001"/>
    <n v="0"/>
    <n v="3"/>
    <n v="245.42599999999999"/>
    <n v="4"/>
    <n v="247.60499999999999"/>
    <n v="0"/>
    <n v="989.05"/>
  </r>
  <r>
    <x v="13"/>
    <s v="14.4"/>
    <s v="2025 թվական, _x000a_2-րդ եռամսյակ"/>
    <s v="22.04.2025թ_x000a_ N 323-Ա"/>
    <x v="99"/>
    <d v="2025-04-30T00:00:00"/>
    <d v="2025-05-02T00:00:00"/>
    <x v="8"/>
    <n v="203.32166666666669"/>
    <n v="3"/>
    <n v="262.56599999999997"/>
    <n v="262.56599999999997"/>
    <n v="0"/>
    <n v="2"/>
    <n v="162.79500000000002"/>
    <n v="3"/>
    <n v="184.60400000000001"/>
    <n v="0"/>
    <n v="609.96500000000003"/>
  </r>
  <r>
    <x v="13"/>
    <s v="14.5"/>
    <s v="2025 թվական, _x000a_2-րդ եռամսյակ"/>
    <s v="02.06.2025թ _x000a_N 470-Ա"/>
    <x v="100"/>
    <d v="2025-06-10T00:00:00"/>
    <d v="2025-06-13T00:00:00"/>
    <x v="8"/>
    <n v="183.78775000000002"/>
    <n v="4"/>
    <n v="0"/>
    <n v="0"/>
    <n v="0"/>
    <n v="3"/>
    <n v="492.495"/>
    <n v="4"/>
    <n v="242.65600000000001"/>
    <n v="0"/>
    <n v="735.15100000000007"/>
  </r>
  <r>
    <x v="13"/>
    <s v="14.6"/>
    <s v="2025 թվական, _x000a_2-րդ եռամսյակ"/>
    <s v="06.06.2025թ _x000a_N 51-Ա/4"/>
    <x v="101"/>
    <d v="2025-06-10T00:00:00"/>
    <d v="2025-06-12T00:00:00"/>
    <x v="8"/>
    <n v="114.03233333333333"/>
    <n v="3"/>
    <n v="0"/>
    <n v="0"/>
    <n v="0"/>
    <n v="2"/>
    <n v="160.33699999999999"/>
    <n v="3"/>
    <n v="181.76"/>
    <n v="0"/>
    <n v="342.09699999999998"/>
  </r>
  <r>
    <x v="13"/>
    <s v="14.7"/>
    <s v="2025 թվական, _x000a_2-րդ եռամսյակ"/>
    <s v="06.06.2025թ _x000a_N 51-Ա/4"/>
    <x v="102"/>
    <d v="2025-06-10T00:00:00"/>
    <d v="2025-06-12T00:00:00"/>
    <x v="8"/>
    <n v="53.445666666666661"/>
    <n v="3"/>
    <n v="0"/>
    <n v="0"/>
    <n v="0"/>
    <n v="2"/>
    <n v="160.33699999999999"/>
    <n v="3"/>
    <n v="0"/>
    <n v="0"/>
    <n v="160.33699999999999"/>
  </r>
  <r>
    <x v="13"/>
    <s v="14.8"/>
    <s v="2025 թվական, _x000a_2-րդ եռամսյակ"/>
    <s v="06.06.2025թ _x000a_N 51-Ա/4"/>
    <x v="103"/>
    <d v="2025-06-10T00:00:00"/>
    <d v="2025-06-12T00:00:00"/>
    <x v="8"/>
    <n v="53.445666666666661"/>
    <n v="3"/>
    <n v="0"/>
    <n v="0"/>
    <n v="0"/>
    <n v="2"/>
    <n v="160.33699999999999"/>
    <n v="3"/>
    <n v="0"/>
    <n v="0"/>
    <n v="160.33699999999999"/>
  </r>
  <r>
    <x v="13"/>
    <s v="14.9"/>
    <s v="2025 թվական, _x000a_2-րդ եռամսյակ"/>
    <s v="18.06.2025թ _x000a_N 523-Ա"/>
    <x v="100"/>
    <d v="2025-06-24T00:00:00"/>
    <d v="2025-06-27T00:00:00"/>
    <x v="57"/>
    <n v="15.41175"/>
    <n v="4"/>
    <n v="0"/>
    <n v="0"/>
    <n v="0"/>
    <n v="3"/>
    <n v="61.646999999999998"/>
    <n v="4"/>
    <n v="0"/>
    <n v="0"/>
    <n v="61.646999999999998"/>
  </r>
  <r>
    <x v="14"/>
    <s v="15.1"/>
    <s v="2025 թվական, _x000a_2-րդ եռամսյակ"/>
    <s v="04.06.2025թ _x000a_N 48-Ա/4"/>
    <x v="104"/>
    <d v="2025-06-10T00:00:00"/>
    <d v="2025-06-13T00:00:00"/>
    <x v="58"/>
    <n v="255.02474999999998"/>
    <n v="4.5"/>
    <n v="537.30799999999999"/>
    <n v="537.30799999999999"/>
    <n v="0"/>
    <n v="3"/>
    <n v="240.48200000000003"/>
    <n v="4"/>
    <n v="242.309"/>
    <n v="0"/>
    <n v="1020.0989999999999"/>
  </r>
  <r>
    <x v="14"/>
    <s v="15.2"/>
    <s v="2025 թվական, _x000a_2-րդ եռամսյակ"/>
    <s v="26.05.2025թ _x000a_N 45-Ա/4"/>
    <x v="104"/>
    <d v="2025-06-16T00:00:00"/>
    <d v="2025-06-20T00:00:00"/>
    <x v="59"/>
    <n v="56.955600000000004"/>
    <n v="4.5"/>
    <n v="0"/>
    <n v="0"/>
    <n v="0"/>
    <n v="4"/>
    <n v="0"/>
    <n v="5"/>
    <n v="284.77800000000002"/>
    <n v="0"/>
    <n v="284.77800000000002"/>
  </r>
  <r>
    <x v="14"/>
    <s v="15.3"/>
    <s v="2025 թվական, _x000a_2-րդ եռամսյակ"/>
    <s v="05.06.2025թ _x000a_N 78-Ա"/>
    <x v="105"/>
    <d v="2025-06-16T00:00:00"/>
    <d v="2025-06-20T00:00:00"/>
    <x v="59"/>
    <n v="56.955600000000004"/>
    <n v="5"/>
    <n v="0"/>
    <n v="0"/>
    <n v="0"/>
    <n v="4"/>
    <n v="0"/>
    <n v="5"/>
    <n v="284.77800000000002"/>
    <n v="0"/>
    <n v="284.77800000000002"/>
  </r>
  <r>
    <x v="15"/>
    <s v="16.1"/>
    <s v="2025 թվական, _x000a_2-րդ եռամսյակ"/>
    <s v="31.03.2025թ _x000a_N 258-Ա _x000a_"/>
    <x v="106"/>
    <d v="2025-04-04T00:00:00"/>
    <d v="2025-04-05T00:00:00"/>
    <x v="25"/>
    <n v="87.971500000000006"/>
    <n v="3"/>
    <n v="0"/>
    <n v="0"/>
    <n v="0"/>
    <n v="1"/>
    <n v="83.888000000000005"/>
    <n v="2"/>
    <n v="92.055000000000007"/>
    <n v="0"/>
    <n v="175.94300000000001"/>
  </r>
  <r>
    <x v="15"/>
    <s v="16.2"/>
    <s v="2025 թվական, _x000a_2-րդ եռամսյակ"/>
    <s v="28.03.2025թ _x000a_N 597-Ա _x000a_04.04.2025թ _x000a_N 659-Ա "/>
    <x v="107"/>
    <d v="2025-04-04T00:00:00"/>
    <d v="2025-04-05T00:00:00"/>
    <x v="25"/>
    <n v="239.06199999999998"/>
    <n v="2.75"/>
    <n v="256.08100000000002"/>
    <n v="256.08100000000002"/>
    <n v="0"/>
    <n v="1"/>
    <n v="130.11199999999999"/>
    <n v="2"/>
    <n v="91.930999999999997"/>
    <n v="0"/>
    <n v="478.12399999999997"/>
  </r>
  <r>
    <x v="15"/>
    <s v="16.3"/>
    <s v="2025 թվական, _x000a_2-րդ եռամսյակ"/>
    <s v="01.04.2025թ _x000a_N ՆԿ-9-Ա _x000a_03.04.2025թ _x000a_N 649-Ա"/>
    <x v="108"/>
    <d v="2025-04-06T00:00:00"/>
    <d v="2025-04-09T00:00:00"/>
    <x v="30"/>
    <n v="50.480249999999998"/>
    <n v="3"/>
    <n v="0"/>
    <n v="0"/>
    <n v="0"/>
    <n v="3"/>
    <n v="0"/>
    <n v="4"/>
    <n v="201.92099999999999"/>
    <n v="0"/>
    <n v="201.92099999999999"/>
  </r>
  <r>
    <x v="15"/>
    <s v="16.4"/>
    <s v="2025 թվական, _x000a_2-րդ եռամսյակ"/>
    <s v="26.03.2025թ _x000a_N 575-Ա "/>
    <x v="109"/>
    <d v="2025-03-31T00:00:00"/>
    <d v="2025-04-03T00:00:00"/>
    <x v="10"/>
    <n v="77.719250000000002"/>
    <n v="4"/>
    <n v="259.90600000000001"/>
    <n v="259.90600000000001"/>
    <n v="0"/>
    <n v="3"/>
    <n v="50.970999999999997"/>
    <n v="4"/>
    <n v="0"/>
    <n v="0"/>
    <n v="310.87700000000001"/>
  </r>
  <r>
    <x v="15"/>
    <s v="16.5"/>
    <s v="2025 թվական, _x000a_2-րդ եռամսյակ"/>
    <s v="27.03.2025թ _x000a_N 247-Ա "/>
    <x v="106"/>
    <d v="2025-03-31T00:00:00"/>
    <d v="2025-04-03T00:00:00"/>
    <x v="10"/>
    <n v="48.616749999999996"/>
    <n v="3"/>
    <n v="142"/>
    <n v="142"/>
    <n v="0"/>
    <n v="3"/>
    <n v="52.466999999999999"/>
    <n v="4"/>
    <n v="0"/>
    <n v="0"/>
    <n v="194.46699999999998"/>
  </r>
  <r>
    <x v="15"/>
    <s v="16.6"/>
    <s v="2025 թվական, _x000a_2-րդ եռամսյակ"/>
    <s v="27.03.2025թ _x000a_N 247-Ա "/>
    <x v="107"/>
    <d v="2025-03-31T00:00:00"/>
    <d v="2025-04-03T00:00:00"/>
    <x v="10"/>
    <n v="65.109499999999997"/>
    <n v="2.75"/>
    <n v="189"/>
    <n v="189"/>
    <n v="0"/>
    <n v="3"/>
    <n v="0"/>
    <n v="4"/>
    <n v="0"/>
    <n v="71.438000000000002"/>
    <n v="260.43799999999999"/>
  </r>
  <r>
    <x v="15"/>
    <s v="16.7"/>
    <s v="2025 թվական, _x000a_2-րդ եռամսյակ"/>
    <s v="21.04.2025թ _x000a_N 828-Ա"/>
    <x v="108"/>
    <d v="2025-04-22T00:00:00"/>
    <d v="2025-04-24T00:00:00"/>
    <x v="60"/>
    <n v="237.47866666666667"/>
    <n v="3"/>
    <n v="473.07"/>
    <n v="473.07"/>
    <n v="0"/>
    <n v="2"/>
    <n v="115.06"/>
    <n v="3"/>
    <n v="124.306"/>
    <n v="0"/>
    <n v="712.43600000000004"/>
  </r>
  <r>
    <x v="15"/>
    <s v="16.8"/>
    <s v="2025 թվական, _x000a_2-րդ եռամսյակ"/>
    <s v="25.04.2025թ _x000a_N 333-Ա "/>
    <x v="107"/>
    <d v="2025-04-27T00:00:00"/>
    <d v="2025-04-28T00:00:00"/>
    <x v="10"/>
    <n v="102.47399999999999"/>
    <n v="2.75"/>
    <n v="0"/>
    <n v="0"/>
    <n v="0"/>
    <n v="1"/>
    <n v="89.731999999999999"/>
    <n v="2"/>
    <n v="115.21599999999999"/>
    <n v="0"/>
    <n v="204.94799999999998"/>
  </r>
  <r>
    <x v="15"/>
    <s v="16.9"/>
    <s v="2025 թվական, _x000a_2-րդ եռամսյակ"/>
    <s v="29.04.2025թ _x000a_N 321-Ա "/>
    <x v="110"/>
    <d v="2025-05-03T00:00:00"/>
    <d v="2025-05-09T00:00:00"/>
    <x v="61"/>
    <n v="126.309"/>
    <n v="7"/>
    <n v="209.982"/>
    <n v="209.982"/>
    <n v="0"/>
    <n v="6"/>
    <n v="420.95800000000003"/>
    <n v="7"/>
    <n v="189.21199999999999"/>
    <n v="64.010999999999996"/>
    <n v="884.16300000000001"/>
  </r>
  <r>
    <x v="15"/>
    <s v="16.10"/>
    <s v="2025 թվական, _x000a_2-րդ եռամսյակ"/>
    <s v="12.05.2025թ _x000a_N 982-Ա "/>
    <x v="111"/>
    <d v="2025-05-20T00:00:00"/>
    <d v="2025-05-23T00:00:00"/>
    <x v="56"/>
    <n v="180.60274999999999"/>
    <n v="4"/>
    <n v="284.66699999999997"/>
    <n v="284.66699999999997"/>
    <n v="0"/>
    <n v="3"/>
    <n v="183.59699999999998"/>
    <n v="4"/>
    <n v="210.20099999999999"/>
    <n v="43.945999999999998"/>
    <n v="722.41099999999994"/>
  </r>
  <r>
    <x v="15"/>
    <s v="16.11"/>
    <s v="2025 թվական, _x000a_2-րդ եռամսյակ"/>
    <s v="27.05.2025թ_x000a_N 1132-Ա"/>
    <x v="108"/>
    <d v="2025-06-02T00:00:00"/>
    <d v="2025-06-03T00:00:00"/>
    <x v="37"/>
    <n v="29.98"/>
    <n v="3"/>
    <n v="0"/>
    <n v="0"/>
    <n v="0"/>
    <n v="1"/>
    <n v="0"/>
    <n v="2"/>
    <n v="59.96"/>
    <n v="0"/>
    <n v="59.96"/>
  </r>
  <r>
    <x v="15"/>
    <s v="16.12"/>
    <s v="2025 թվական, _x000a_2-րդ եռամսյակ"/>
    <s v="27.05.2025թ_x000a_N 1132-Ա"/>
    <x v="108"/>
    <d v="2025-06-04T00:00:00"/>
    <d v="2025-06-06T00:00:00"/>
    <x v="38"/>
    <n v="31.517666666666667"/>
    <n v="3"/>
    <n v="0"/>
    <n v="0"/>
    <n v="0"/>
    <n v="2"/>
    <n v="0"/>
    <n v="3"/>
    <n v="94.552999999999997"/>
    <n v="0"/>
    <n v="94.552999999999997"/>
  </r>
  <r>
    <x v="15"/>
    <s v="16.13"/>
    <s v="2025 թվական, _x000a_2-րդ եռամսյակ"/>
    <s v="05.06.2025թ _x000a_N 440-Ա"/>
    <x v="112"/>
    <d v="2025-06-09T00:00:00"/>
    <d v="2025-06-15T00:00:00"/>
    <x v="25"/>
    <n v="185.1114285714286"/>
    <n v="7"/>
    <n v="380.08199999999999"/>
    <n v="380.08199999999999"/>
    <n v="0"/>
    <n v="6"/>
    <n v="510.42599999999999"/>
    <n v="7"/>
    <n v="333.36200000000002"/>
    <n v="71.91"/>
    <n v="1295.7800000000002"/>
  </r>
  <r>
    <x v="15"/>
    <s v="16.14"/>
    <s v="2025 թվական, _x000a_2-րդ եռամսյակ"/>
    <s v="05.06.2025թ _x000a_N 440-Ա"/>
    <x v="113"/>
    <d v="2025-06-09T00:00:00"/>
    <d v="2025-06-15T00:00:00"/>
    <x v="25"/>
    <n v="177.01142857142858"/>
    <n v="7"/>
    <n v="380.08199999999999"/>
    <n v="380.08199999999999"/>
    <n v="0"/>
    <n v="6"/>
    <n v="510.42599999999999"/>
    <n v="7"/>
    <n v="333.36200000000002"/>
    <n v="15.21"/>
    <n v="1239.0800000000002"/>
  </r>
  <r>
    <x v="15"/>
    <s v="16.15"/>
    <s v="2025 թվական, _x000a_2-րդ եռամսյակ"/>
    <s v="09.06.2025թ _x000a_N 1227-Ա "/>
    <x v="107"/>
    <d v="2025-06-10T00:00:00"/>
    <d v="2025-06-12T00:00:00"/>
    <x v="25"/>
    <n v="259.83433333333335"/>
    <n v="2.75"/>
    <n v="427.57100000000003"/>
    <n v="427.57100000000003"/>
    <n v="0"/>
    <n v="2"/>
    <n v="170.40799999999999"/>
    <n v="3"/>
    <n v="143.04900000000001"/>
    <n v="38.475000000000001"/>
    <n v="779.50300000000004"/>
  </r>
  <r>
    <x v="15"/>
    <s v="16.16"/>
    <s v="2025 թվական, _x000a_2-րդ եռամսյակ"/>
    <s v="17.06.2025թ _x000a_N 480-Ա"/>
    <x v="114"/>
    <d v="2025-06-23T00:00:00"/>
    <d v="2025-06-25T00:00:00"/>
    <x v="62"/>
    <n v="49.173500000000004"/>
    <n v="2"/>
    <n v="0"/>
    <n v="0"/>
    <n v="0"/>
    <n v="2"/>
    <n v="0"/>
    <n v="2"/>
    <n v="61.347000000000001"/>
    <n v="37"/>
    <n v="98.347000000000008"/>
  </r>
  <r>
    <x v="15"/>
    <s v="16.17"/>
    <s v="2025 թվական, _x000a_2-րդ եռամսյակ"/>
    <s v="23.04.2025թ _x000a_N 315-Ա"/>
    <x v="115"/>
    <d v="2025-04-23T00:00:00"/>
    <d v="2025-04-25T00:00:00"/>
    <x v="3"/>
    <n v="115.86"/>
    <n v="5"/>
    <n v="173.68100000000001"/>
    <n v="173.68100000000001"/>
    <n v="0"/>
    <n v="2"/>
    <n v="75.73"/>
    <n v="3"/>
    <n v="98.168999999999997"/>
    <n v="0"/>
    <n v="347.58"/>
  </r>
  <r>
    <x v="15"/>
    <s v="16.18"/>
    <s v="2025 թվական, _x000a_2-րդ եռամսյակ"/>
    <s v="29.04.2025թ _x000a_N 321-Ա "/>
    <x v="116"/>
    <d v="2025-05-03T00:00:00"/>
    <d v="2025-05-09T00:00:00"/>
    <x v="61"/>
    <n v="119.61885714285714"/>
    <n v="7"/>
    <n v="209.982"/>
    <n v="209.982"/>
    <n v="0"/>
    <n v="6"/>
    <n v="420.95800000000003"/>
    <n v="7"/>
    <n v="189.21199999999999"/>
    <n v="17.18"/>
    <n v="837.33199999999999"/>
  </r>
  <r>
    <x v="15"/>
    <s v="16.19"/>
    <s v="2025 թվական, _x000a_2-րդ եռամսյակ"/>
    <s v="29.04.2025թ _x000a_N 321-Ա "/>
    <x v="115"/>
    <d v="2025-05-03T00:00:00"/>
    <d v="2025-05-09T00:00:00"/>
    <x v="61"/>
    <n v="119.57457142857143"/>
    <n v="5"/>
    <n v="209.982"/>
    <n v="209.982"/>
    <n v="0"/>
    <n v="6"/>
    <n v="420.95800000000003"/>
    <n v="7"/>
    <n v="189.21199999999999"/>
    <n v="16.869999999999997"/>
    <n v="837.02200000000005"/>
  </r>
  <r>
    <x v="15"/>
    <s v="16.20"/>
    <s v="2025 թվական, _x000a_2-րդ եռամսյակ"/>
    <s v="29.04.2025թ _x000a_N 321-Ա "/>
    <x v="117"/>
    <d v="2025-05-03T00:00:00"/>
    <d v="2025-05-09T00:00:00"/>
    <x v="61"/>
    <n v="119.57457142857143"/>
    <n v="7"/>
    <n v="209.982"/>
    <n v="209.982"/>
    <n v="0"/>
    <n v="6"/>
    <n v="420.95800000000003"/>
    <n v="7"/>
    <n v="189.21199999999999"/>
    <n v="16.869999999999997"/>
    <n v="837.02200000000005"/>
  </r>
  <r>
    <x v="15"/>
    <s v="16.21"/>
    <s v="2025 թվական, _x000a_2-րդ եռամսյակ"/>
    <s v="12.06.2025թ _x000a_N 1261-Ա "/>
    <x v="118"/>
    <d v="2025-06-15T00:00:00"/>
    <d v="2025-06-20T00:00:00"/>
    <x v="25"/>
    <n v="128.47083333333333"/>
    <n v="4.5"/>
    <n v="480.00400000000002"/>
    <n v="480.00400000000002"/>
    <n v="0"/>
    <n v="5"/>
    <n v="0"/>
    <n v="6"/>
    <n v="290.82100000000003"/>
    <n v="0"/>
    <n v="770.82500000000005"/>
  </r>
  <r>
    <x v="15"/>
    <s v="16.22"/>
    <s v="2025 թվական, _x000a_2-րդ եռամսյակ"/>
    <s v="17.06.2025թ _x000a_N 1281-Ա "/>
    <x v="118"/>
    <d v="2025-06-23T00:00:00"/>
    <d v="2025-06-25T00:00:00"/>
    <x v="63"/>
    <n v="48.455000000000005"/>
    <n v="4.5"/>
    <n v="0"/>
    <n v="0"/>
    <n v="0"/>
    <n v="2"/>
    <n v="0"/>
    <n v="3"/>
    <n v="145.36500000000001"/>
    <n v="0"/>
    <n v="145.36500000000001"/>
  </r>
  <r>
    <x v="16"/>
    <s v="17.1"/>
    <s v="2025 թվական, _x000a_2-րդ եռամսյակ"/>
    <s v="01.04.2025թ _x000a_N ՆԿ-9-Ա"/>
    <x v="119"/>
    <d v="2025-04-06T00:00:00"/>
    <d v="2025-04-09T00:00:00"/>
    <x v="30"/>
    <n v="81.778999999999996"/>
    <n v="4.5"/>
    <n v="0"/>
    <n v="0"/>
    <n v="0"/>
    <n v="3"/>
    <n v="125.30800000000001"/>
    <n v="4"/>
    <n v="201.80799999999999"/>
    <m/>
    <n v="327.11599999999999"/>
  </r>
  <r>
    <x v="16"/>
    <s v="17.2"/>
    <s v="2025 թվական, _x000a_2-րդ եռամսյակ"/>
    <s v="10.04.2025թ _x000a_N 291-Ա"/>
    <x v="119"/>
    <d v="2025-04-21T00:00:00"/>
    <d v="2025-04-25T00:00:00"/>
    <x v="27"/>
    <n v="324.57820000000004"/>
    <n v="4.5"/>
    <n v="574.07000000000005"/>
    <n v="574.07000000000005"/>
    <n v="0"/>
    <n v="4"/>
    <n v="756.23800000000006"/>
    <n v="5"/>
    <n v="287.58300000000003"/>
    <n v="5"/>
    <n v="1622.8910000000001"/>
  </r>
  <r>
    <x v="16"/>
    <s v="17.3"/>
    <s v="2025 թվական, _x000a_2-րդ եռամսյակ"/>
    <s v="09.04.2025թ _x000a_N 156-Ա"/>
    <x v="120"/>
    <d v="2025-04-21T00:00:00"/>
    <d v="2025-04-26T00:00:00"/>
    <x v="27"/>
    <n v="315.03666666666663"/>
    <n v="6"/>
    <n v="680.09799999999996"/>
    <n v="680.09799999999996"/>
    <n v="0"/>
    <n v="5"/>
    <n v="860.02200000000005"/>
    <n v="6"/>
    <n v="345.1"/>
    <n v="5"/>
    <n v="1890.2199999999998"/>
  </r>
  <r>
    <x v="16"/>
    <s v="17.4"/>
    <s v="2025 թվական, _x000a_2-րդ եռամսյակ"/>
    <s v="09.04.2025թ _x000a_N 156-Ա"/>
    <x v="121"/>
    <d v="2025-04-21T00:00:00"/>
    <d v="2025-04-26T00:00:00"/>
    <x v="27"/>
    <n v="280.15966666666668"/>
    <n v="4.75"/>
    <n v="680.09799999999996"/>
    <n v="680.09799999999996"/>
    <n v="0"/>
    <n v="5"/>
    <n v="655.76"/>
    <n v="6"/>
    <n v="345.1"/>
    <m/>
    <n v="1680.9580000000001"/>
  </r>
  <r>
    <x v="16"/>
    <s v="17.5"/>
    <s v="2025 թվական, _x000a_2-րդ եռամսյակ"/>
    <s v="14.04.2025թ _x000a_N 303-Ա"/>
    <x v="119"/>
    <d v="2025-05-03T00:00:00"/>
    <d v="2025-05-07T00:00:00"/>
    <x v="64"/>
    <n v="222.09639999999999"/>
    <n v="4.5"/>
    <n v="217.27500000000001"/>
    <n v="217.27500000000001"/>
    <n v="0"/>
    <n v="4"/>
    <n v="533.04200000000003"/>
    <n v="5"/>
    <n v="360.16500000000002"/>
    <m/>
    <n v="1110.482"/>
  </r>
  <r>
    <x v="16"/>
    <s v="17.6"/>
    <s v="2025 թվական, _x000a_2-րդ եռամսյակ"/>
    <s v="25.03.2025թ _x000a_N 113-Ա_x000a_12.04.2025թ _x000a_N 155-Ա"/>
    <x v="121"/>
    <d v="2025-05-03T00:00:00"/>
    <d v="2025-05-07T00:00:00"/>
    <x v="64"/>
    <n v="148.8116"/>
    <n v="4.75"/>
    <n v="132.00800000000001"/>
    <n v="132.00800000000001"/>
    <n v="0"/>
    <n v="4"/>
    <n v="251.88499999999999"/>
    <n v="5"/>
    <n v="360.16500000000002"/>
    <m/>
    <n v="744.05799999999999"/>
  </r>
  <r>
    <x v="16"/>
    <s v="17.7"/>
    <s v="2025 թվական, _x000a_2-րդ եռամսյակ"/>
    <s v="28.04.2025թ _x000a_N 342-Ա"/>
    <x v="119"/>
    <d v="2025-05-13T00:00:00"/>
    <d v="2025-05-16T00:00:00"/>
    <x v="17"/>
    <n v="267.036"/>
    <n v="4.5"/>
    <n v="349.589"/>
    <n v="349.589"/>
    <n v="0"/>
    <n v="3"/>
    <n v="497.34199999999998"/>
    <n v="4"/>
    <n v="221.21299999999999"/>
    <m/>
    <n v="1068.144"/>
  </r>
  <r>
    <x v="16"/>
    <s v="17.8"/>
    <s v="2025 թվական, _x000a_2-րդ եռամսյակ"/>
    <s v="07.05.2025թ _x000a_N 154-Ա _x000a_13.05.2025թ _x000a_N 179-Ա"/>
    <x v="121"/>
    <d v="2025-05-13T00:00:00"/>
    <d v="2025-05-16T00:00:00"/>
    <x v="17"/>
    <n v="265.34199999999998"/>
    <n v="4.75"/>
    <n v="323.78300000000002"/>
    <n v="323.78300000000002"/>
    <n v="0"/>
    <n v="3"/>
    <n v="518.87099999999998"/>
    <n v="4"/>
    <n v="218.714"/>
    <m/>
    <n v="1061.3679999999999"/>
  </r>
  <r>
    <x v="16"/>
    <s v="17.9"/>
    <s v="2025 թվական, _x000a_2-րդ եռամսյակ"/>
    <s v="06.05.2025թ _x000a_N 725-Ա"/>
    <x v="122"/>
    <d v="2025-05-12T00:00:00"/>
    <d v="2025-05-23T00:00:00"/>
    <x v="16"/>
    <n v="107.42833333333333"/>
    <n v="12"/>
    <n v="212.68600000000001"/>
    <n v="212.68600000000001"/>
    <n v="0"/>
    <n v="11"/>
    <n v="683.87799999999993"/>
    <n v="12"/>
    <n v="392.57600000000002"/>
    <m/>
    <n v="1289.1399999999999"/>
  </r>
  <r>
    <x v="16"/>
    <s v="17.10"/>
    <s v="2025 թվական, _x000a_2-րդ եռամսյակ"/>
    <s v="16.05.2025թ _x000a_N 808-Ա"/>
    <x v="123"/>
    <d v="2025-05-26T00:00:00"/>
    <d v="2025-05-31T00:00:00"/>
    <x v="22"/>
    <n v="28.578833333333336"/>
    <n v="6"/>
    <n v="0"/>
    <n v="0"/>
    <n v="0"/>
    <n v="5"/>
    <n v="0"/>
    <n v="6"/>
    <n v="171.47300000000001"/>
    <m/>
    <n v="171.47300000000001"/>
  </r>
  <r>
    <x v="16"/>
    <s v="17.11"/>
    <s v="2025 թվական, _x000a_2-րդ եռամսյակ"/>
    <s v="16.05.2025թ _x000a_N 808-Ա"/>
    <x v="124"/>
    <d v="2025-05-26T00:00:00"/>
    <d v="2025-05-31T00:00:00"/>
    <x v="22"/>
    <n v="28.578833333333336"/>
    <n v="6"/>
    <n v="0"/>
    <n v="0"/>
    <n v="0"/>
    <n v="5"/>
    <n v="0"/>
    <n v="6"/>
    <n v="171.47300000000001"/>
    <m/>
    <n v="171.47300000000001"/>
  </r>
  <r>
    <x v="16"/>
    <s v="17.12"/>
    <s v="2025 թվական, _x000a_2-րդ եռամսյակ"/>
    <s v="13.05.2025թ _x000a_N 773-Ա _x000a_21.05.2025թ _x000a_N 838-Ա"/>
    <x v="125"/>
    <d v="2025-05-11T00:00:00"/>
    <d v="2025-05-16T00:00:00"/>
    <x v="15"/>
    <n v="23.873999999999999"/>
    <n v="1"/>
    <n v="0"/>
    <n v="0"/>
    <n v="0"/>
    <n v="0"/>
    <n v="0"/>
    <n v="1"/>
    <n v="23.873999999999999"/>
    <m/>
    <n v="23.873999999999999"/>
  </r>
  <r>
    <x v="16"/>
    <s v="17.13"/>
    <s v="2025 թվական, _x000a_2-րդ եռամսյակ"/>
    <s v="13.05.2025թ _x000a_N 773-Ա _x000a_21.05.2025թ _x000a_N 838-Ա"/>
    <x v="126"/>
    <d v="2025-05-11T00:00:00"/>
    <d v="2025-05-16T00:00:00"/>
    <x v="15"/>
    <n v="23.873999999999999"/>
    <n v="1"/>
    <n v="0"/>
    <n v="0"/>
    <n v="0"/>
    <n v="0"/>
    <n v="0"/>
    <n v="1"/>
    <n v="23.873999999999999"/>
    <m/>
    <n v="23.873999999999999"/>
  </r>
  <r>
    <x v="16"/>
    <s v="17.14"/>
    <s v="2025 թվական, _x000a_2-րդ եռամսյակ"/>
    <s v="13.05.2025թ _x000a_N 773-Ա _x000a_21.05.2025թ _x000a_N 838-Ա"/>
    <x v="127"/>
    <d v="2025-05-11T00:00:00"/>
    <d v="2025-05-16T00:00:00"/>
    <x v="15"/>
    <n v="23.873999999999999"/>
    <n v="1"/>
    <n v="0"/>
    <n v="0"/>
    <n v="0"/>
    <n v="0"/>
    <n v="0"/>
    <n v="1"/>
    <n v="23.873999999999999"/>
    <m/>
    <n v="23.873999999999999"/>
  </r>
  <r>
    <x v="16"/>
    <s v="17.15"/>
    <s v="2025 թվական, _x000a_2-րդ եռամսյակ"/>
    <s v="22.05.2025թ _x000a_N 185-Ա"/>
    <x v="128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16"/>
    <s v="2025 թվական, _x000a_2-րդ եռամսյակ"/>
    <s v="22.05.2025թ _x000a_N 185-Ա"/>
    <x v="129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17"/>
    <s v="2025 թվական, _x000a_2-րդ եռամսյակ"/>
    <s v="22.05.2025թ _x000a_N 185-Ա"/>
    <x v="130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18"/>
    <s v="2025 թվական, _x000a_2-րդ եռամսյակ"/>
    <s v="23.05.2025թ _x000a_N 861-Ա"/>
    <x v="131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19"/>
    <s v="2025 թվական, _x000a_2-րդ եռամսյակ"/>
    <s v="23.05.2025թ _x000a_N 861-Ա"/>
    <x v="132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20"/>
    <s v="2025 թվական, _x000a_2-րդ եռամսյակ"/>
    <s v="23.05.2025թ _x000a_N 861-Ա"/>
    <x v="133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21"/>
    <s v="2025 թվական, _x000a_2-րդ եռամսյակ"/>
    <s v="23.05.2025թ _x000a_N 861-Ա"/>
    <x v="134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22"/>
    <s v="2025 թվական, _x000a_2-րդ եռամսյակ"/>
    <s v="23.05.2025թ _x000a_N 861-Ա"/>
    <x v="135"/>
    <d v="2025-06-02T00:00:00"/>
    <d v="2025-06-05T00:00:00"/>
    <x v="37"/>
    <n v="29.934000000000001"/>
    <n v="4"/>
    <n v="0"/>
    <n v="0"/>
    <n v="0"/>
    <n v="3"/>
    <n v="0"/>
    <n v="4"/>
    <n v="119.736"/>
    <m/>
    <n v="119.736"/>
  </r>
  <r>
    <x v="16"/>
    <s v="17.23"/>
    <s v="2025 թվական, _x000a_2-րդ եռամսյակ"/>
    <s v="29.04.2025թ _x000a_N 674-Ա _x000a_02.05.2025թ _x000a_N 699-Ա "/>
    <x v="136"/>
    <d v="2025-06-01T00:00:00"/>
    <d v="2025-06-20T00:00:00"/>
    <x v="16"/>
    <n v="99.362700000000004"/>
    <n v="20"/>
    <n v="154.77600000000001"/>
    <n v="154.77600000000001"/>
    <n v="0"/>
    <n v="19"/>
    <n v="1187.123"/>
    <n v="20"/>
    <n v="645.35500000000002"/>
    <m/>
    <n v="1987.2540000000001"/>
  </r>
  <r>
    <x v="16"/>
    <s v="17.24"/>
    <s v="2025 թվական, _x000a_2-րդ եռամսյակ"/>
    <s v="02.06.2025թ _x000a_N 188-Ա "/>
    <x v="137"/>
    <d v="2025-06-08T00:00:00"/>
    <d v="2025-06-14T00:00:00"/>
    <x v="16"/>
    <n v="32.251857142857141"/>
    <n v="7"/>
    <n v="0"/>
    <n v="0"/>
    <n v="0"/>
    <n v="6"/>
    <n v="0"/>
    <n v="7"/>
    <n v="225.76300000000001"/>
    <n v="0"/>
    <n v="225.76300000000001"/>
  </r>
  <r>
    <x v="16"/>
    <s v="17.25"/>
    <s v="2025 թվական, _x000a_2-րդ եռամսյակ"/>
    <s v="23.05.2025թ _x000a_N 186-Ա "/>
    <x v="138"/>
    <d v="2025-06-29T00:00:00"/>
    <d v="2025-07-02T00:00:00"/>
    <x v="16"/>
    <n v="122.00200000000001"/>
    <n v="4"/>
    <n v="247.161"/>
    <n v="247.161"/>
    <n v="0"/>
    <n v="3"/>
    <n v="111.904"/>
    <n v="4"/>
    <n v="128.94300000000001"/>
    <n v="0"/>
    <n v="488.00800000000004"/>
  </r>
  <r>
    <x v="16"/>
    <s v="17.26"/>
    <s v="2025 թվական, _x000a_2-րդ եռամսյակ"/>
    <s v="18.06.2025թ _x000a_N 223-Ա "/>
    <x v="139"/>
    <d v="2025-06-25T00:00:00"/>
    <d v="2025-06-27T00:00:00"/>
    <x v="25"/>
    <n v="48.114666666666665"/>
    <n v="3"/>
    <n v="0"/>
    <n v="0"/>
    <n v="0"/>
    <n v="2"/>
    <n v="0"/>
    <n v="3"/>
    <n v="144.34399999999999"/>
    <n v="0"/>
    <n v="144.34399999999999"/>
  </r>
  <r>
    <x v="16"/>
    <s v="17.27"/>
    <s v="2025 թվական, _x000a_2-րդ եռամսյակ"/>
    <s v="18.06.2025թ _x000a_N 223-Ա "/>
    <x v="140"/>
    <d v="2025-06-25T00:00:00"/>
    <d v="2025-06-27T00:00:00"/>
    <x v="25"/>
    <n v="53.154666666666664"/>
    <n v="3"/>
    <n v="0"/>
    <n v="0"/>
    <n v="0"/>
    <n v="2"/>
    <n v="0"/>
    <n v="3"/>
    <n v="144.34399999999999"/>
    <n v="15.12"/>
    <n v="159.464"/>
  </r>
  <r>
    <x v="16"/>
    <s v="17.28"/>
    <s v="2025 թվական, _x000a_2-րդ եռամսյակ"/>
    <s v="20.06.2025թ _x000a_N 233-Ա"/>
    <x v="121"/>
    <d v="2025-06-29T00:00:00"/>
    <d v="2025-07-02T00:00:00"/>
    <x v="25"/>
    <n v="154.90725"/>
    <n v="4.75"/>
    <n v="268.42500000000001"/>
    <n v="268.42500000000001"/>
    <n v="0"/>
    <n v="3"/>
    <n v="156.19"/>
    <n v="4"/>
    <n v="195.01400000000001"/>
    <m/>
    <n v="619.62900000000002"/>
  </r>
  <r>
    <x v="17"/>
    <s v="18.1"/>
    <s v="2025 թվական, _x000a_2-րդ եռամսյակ"/>
    <s v="13.03.2025թ _x000a_N 65-Ա"/>
    <x v="141"/>
    <d v="2025-03-24T00:00:00"/>
    <d v="2025-03-25T00:00:00"/>
    <x v="8"/>
    <n v="60.594500000000011"/>
    <n v="2.6666666666666665"/>
    <n v="0"/>
    <n v="0"/>
    <n v="0"/>
    <n v="2"/>
    <n v="121.18900000000002"/>
    <n v="2"/>
    <n v="0"/>
    <n v="0"/>
    <n v="121.18900000000002"/>
  </r>
  <r>
    <x v="17"/>
    <s v="18.2"/>
    <s v="2025 թվական, _x000a_2-րդ եռամսյակ"/>
    <s v="13.03.2025թ _x000a_N 65-Ա"/>
    <x v="142"/>
    <d v="2025-03-24T00:00:00"/>
    <d v="2025-03-25T00:00:00"/>
    <x v="8"/>
    <n v="6.4164999999999992"/>
    <n v="3"/>
    <n v="0"/>
    <n v="0"/>
    <n v="0"/>
    <n v="2"/>
    <n v="12.832999999999998"/>
    <n v="2"/>
    <n v="0"/>
    <n v="0"/>
    <n v="12.832999999999998"/>
  </r>
  <r>
    <x v="17"/>
    <s v="18.3"/>
    <s v="2025 թվական, _x000a_2-րդ եռամսյակ"/>
    <s v="13.03.2025թ _x000a_N 65-Ա"/>
    <x v="141"/>
    <d v="2025-03-26T00:00:00"/>
    <d v="2025-03-29T00:00:00"/>
    <x v="5"/>
    <n v="21.666249999999998"/>
    <n v="2.6666666666666665"/>
    <n v="0"/>
    <n v="0"/>
    <n v="0"/>
    <n v="3"/>
    <n v="86.664999999999992"/>
    <n v="4"/>
    <n v="0"/>
    <n v="0"/>
    <n v="86.664999999999992"/>
  </r>
  <r>
    <x v="17"/>
    <s v="18.4"/>
    <s v="2025 թվական, _x000a_2-րդ եռամսյակ"/>
    <s v="13.03.2025թ _x000a_N 65-Ա"/>
    <x v="142"/>
    <d v="2025-03-26T00:00:00"/>
    <d v="2025-03-29T00:00:00"/>
    <x v="5"/>
    <n v="20.443750000000001"/>
    <n v="3"/>
    <n v="0"/>
    <n v="0"/>
    <n v="0"/>
    <n v="3"/>
    <n v="81.775000000000006"/>
    <n v="4"/>
    <n v="0"/>
    <n v="0"/>
    <n v="81.775000000000006"/>
  </r>
  <r>
    <x v="17"/>
    <s v="18.5"/>
    <s v="2025 թվական, _x000a_2-րդ եռամսյակ"/>
    <s v="11.04.2025թ _x000a_N 97-Ա"/>
    <x v="141"/>
    <d v="2025-04-14T00:00:00"/>
    <d v="2025-04-15T00:00:00"/>
    <x v="8"/>
    <n v="231.273"/>
    <n v="2.6666666666666665"/>
    <n v="231.64099999999999"/>
    <n v="231.64099999999999"/>
    <n v="0"/>
    <n v="1"/>
    <n v="107.32299999999999"/>
    <n v="2"/>
    <n v="123.58199999999999"/>
    <n v="0"/>
    <n v="462.54599999999999"/>
  </r>
  <r>
    <x v="17"/>
    <s v="18.6"/>
    <s v="2025 թվական, _x000a_2-րդ եռամսյակ"/>
    <s v="11.04.2025թ _x000a_N 97-Ա"/>
    <x v="143"/>
    <d v="2025-04-14T00:00:00"/>
    <d v="2025-04-15T00:00:00"/>
    <x v="8"/>
    <n v="231.273"/>
    <n v="2.5"/>
    <n v="231.64099999999999"/>
    <n v="231.64099999999999"/>
    <n v="0"/>
    <n v="1"/>
    <n v="107.32299999999999"/>
    <n v="2"/>
    <n v="123.58199999999999"/>
    <n v="0"/>
    <n v="462.54599999999999"/>
  </r>
  <r>
    <x v="17"/>
    <s v="18.7"/>
    <s v="2025 թվական, _x000a_2-րդ եռամսյակ"/>
    <s v="11.04.2025թ _x000a_N 100-Ա"/>
    <x v="144"/>
    <d v="2025-04-15T00:00:00"/>
    <d v="2025-04-17T00:00:00"/>
    <x v="3"/>
    <n v="126.61533333333334"/>
    <n v="3"/>
    <n v="205.27199999999999"/>
    <n v="205.27199999999999"/>
    <n v="0"/>
    <n v="2"/>
    <n v="76.024000000000001"/>
    <n v="3"/>
    <n v="98.55"/>
    <n v="0"/>
    <n v="379.846"/>
  </r>
  <r>
    <x v="17"/>
    <s v="18.8"/>
    <s v="2025 թվական, _x000a_2-րդ եռամսյակ"/>
    <s v="08.05.2025թ _x000a_N 133-Ա"/>
    <x v="145"/>
    <d v="2025-05-11T00:00:00"/>
    <d v="2025-05-13T00:00:00"/>
    <x v="23"/>
    <n v="50.969333333333331"/>
    <n v="3.5"/>
    <n v="0"/>
    <n v="0"/>
    <n v="0"/>
    <n v="2"/>
    <n v="0"/>
    <n v="3"/>
    <n v="152.90799999999999"/>
    <n v="0"/>
    <n v="152.90799999999999"/>
  </r>
  <r>
    <x v="17"/>
    <s v="18.9"/>
    <s v="2025 թվական, _x000a_2-րդ եռամսյակ"/>
    <s v="08.05.2025թ _x000a_N 133-Ա"/>
    <x v="145"/>
    <d v="2025-05-14T00:00:00"/>
    <d v="2025-05-17T00:00:00"/>
    <x v="41"/>
    <n v="53.605499999999999"/>
    <n v="3.5"/>
    <n v="0"/>
    <n v="0"/>
    <n v="0"/>
    <n v="3"/>
    <n v="0"/>
    <n v="4"/>
    <n v="214.422"/>
    <n v="0"/>
    <n v="214.422"/>
  </r>
  <r>
    <x v="17"/>
    <s v="18.10"/>
    <s v="2025 թվական, _x000a_2-րդ եռամսյակ"/>
    <s v="25.06.2025թ _x000a_N 196-Ա"/>
    <x v="143"/>
    <d v="2025-07-07T00:00:00"/>
    <d v="2025-07-09T00:00:00"/>
    <x v="14"/>
    <n v="270.63100000000003"/>
    <n v="2.5"/>
    <n v="532.25300000000004"/>
    <n v="532.25300000000004"/>
    <n v="0"/>
    <n v="2"/>
    <n v="110.568"/>
    <n v="3"/>
    <n v="169.072"/>
    <n v="0"/>
    <n v="811.89300000000003"/>
  </r>
  <r>
    <x v="18"/>
    <s v="19.1"/>
    <s v="2025 թվական, _x000a_2-րդ եռամսյակ"/>
    <s v="01.04.2025թ_x000a_ N 14-Ա"/>
    <x v="146"/>
    <d v="2025-05-21T00:00:00"/>
    <d v="2025-05-24T00:00:00"/>
    <x v="65"/>
    <n v="176.43287500000002"/>
    <n v="4"/>
    <n v="279.96800000000002"/>
    <n v="279.96800000000002"/>
    <n v="0"/>
    <n v="3"/>
    <n v="191.30170000000001"/>
    <n v="4"/>
    <n v="213.91399999999999"/>
    <n v="20.547799999999999"/>
    <n v="705.7315000000001"/>
  </r>
  <r>
    <x v="18"/>
    <s v="19.2"/>
    <s v="2025 թվական, _x000a_2-րդ եռամսյակ"/>
    <s v="03.04.2025թ_x000a_ N 16-Ա"/>
    <x v="147"/>
    <d v="2025-05-04T00:00:00"/>
    <d v="2025-05-08T00:00:00"/>
    <x v="66"/>
    <n v="105.58012000000001"/>
    <n v="5"/>
    <n v="233.536"/>
    <n v="233.536"/>
    <n v="0"/>
    <n v="4"/>
    <n v="145.87639999999999"/>
    <n v="5"/>
    <n v="133.49430000000001"/>
    <n v="14.9939"/>
    <n v="527.90060000000005"/>
  </r>
  <r>
    <x v="19"/>
    <s v="20.1"/>
    <s v="2025 թվական, _x000a_2-րդ եռամսյակ"/>
    <s v="24.03.2025թ _x000a_N 200-ԳՔ"/>
    <x v="148"/>
    <d v="2025-04-08T00:00:00"/>
    <d v="2025-04-11T00:00:00"/>
    <x v="36"/>
    <n v="26.779500000000002"/>
    <n v="4"/>
    <n v="0"/>
    <n v="0"/>
    <n v="0"/>
    <n v="3"/>
    <n v="0"/>
    <n v="4"/>
    <n v="92.465000000000003"/>
    <n v="14.653"/>
    <n v="107.11800000000001"/>
  </r>
  <r>
    <x v="19"/>
    <s v="20.2"/>
    <s v="2025 թվական, _x000a_2-րդ եռամսյակ"/>
    <s v="04.04.2025թ _x000a_N 239-ԳՔ"/>
    <x v="149"/>
    <d v="2025-04-08T00:00:00"/>
    <d v="2025-04-09T00:00:00"/>
    <x v="18"/>
    <n v="48.4375"/>
    <n v="2"/>
    <n v="0"/>
    <n v="0"/>
    <n v="0"/>
    <n v="1"/>
    <n v="0"/>
    <n v="2"/>
    <n v="96.875"/>
    <n v="0"/>
    <n v="96.875"/>
  </r>
  <r>
    <x v="19"/>
    <s v="20.3"/>
    <s v="2025 թվական, _x000a_2-րդ եռամսյակ"/>
    <s v="11.03.2025թ _x000a_N 121-ՀՆ "/>
    <x v="150"/>
    <d v="2025-04-01T00:00:00"/>
    <d v="2025-04-04T00:00:00"/>
    <x v="67"/>
    <n v="13.22625"/>
    <n v="4"/>
    <n v="0"/>
    <n v="0"/>
    <n v="0"/>
    <n v="3"/>
    <n v="52.905000000000001"/>
    <n v="4"/>
    <n v="0"/>
    <n v="0"/>
    <n v="52.905000000000001"/>
  </r>
  <r>
    <x v="19"/>
    <s v="20.4"/>
    <s v="2025 թվական, _x000a_2-րդ եռամսյակ"/>
    <s v="11.03.2025թ _x000a_N 121-ՀՆ "/>
    <x v="151"/>
    <d v="2025-04-01T00:00:00"/>
    <d v="2025-04-04T00:00:00"/>
    <x v="67"/>
    <n v="15.276250000000001"/>
    <n v="4"/>
    <n v="0"/>
    <n v="0"/>
    <n v="0"/>
    <n v="3"/>
    <n v="52.905000000000001"/>
    <n v="4"/>
    <n v="0"/>
    <n v="8.1999999999999993"/>
    <n v="61.105000000000004"/>
  </r>
  <r>
    <x v="19"/>
    <s v="20.5"/>
    <s v="2025 թվական, _x000a_2-րդ եռամսյակ"/>
    <s v=" 18.03.2025թ _x000a_N 179-ԳՔ"/>
    <x v="152"/>
    <d v="2025-04-13T00:00:00"/>
    <d v="2025-04-16T00:00:00"/>
    <x v="36"/>
    <n v="10.76375"/>
    <n v="4"/>
    <n v="0"/>
    <n v="0"/>
    <n v="0"/>
    <n v="3"/>
    <n v="43.055"/>
    <n v="4"/>
    <n v="0"/>
    <n v="0"/>
    <n v="43.055"/>
  </r>
  <r>
    <x v="19"/>
    <s v="20.6"/>
    <s v="2025 թվական, _x000a_2-րդ եռամսյակ"/>
    <s v="12.02.2025թ _x000a_N 081-ԳՔ _x000a_"/>
    <x v="153"/>
    <d v="2025-04-08T00:00:00"/>
    <d v="2025-04-11T00:00:00"/>
    <x v="36"/>
    <n v="10.56175"/>
    <n v="4"/>
    <n v="0"/>
    <n v="0"/>
    <n v="0"/>
    <n v="3"/>
    <n v="42.247"/>
    <n v="4"/>
    <n v="0"/>
    <n v="0"/>
    <n v="42.247"/>
  </r>
  <r>
    <x v="19"/>
    <s v="20.7"/>
    <s v="2025 թվական, _x000a_2-րդ եռամսյակ"/>
    <s v="23.04.2025թ _x000a_N 329-ՀՆ _x000a_"/>
    <x v="154"/>
    <d v="2025-05-05T00:00:00"/>
    <d v="2025-05-08T00:00:00"/>
    <x v="37"/>
    <n v="30.44575"/>
    <n v="5"/>
    <n v="0"/>
    <n v="0"/>
    <n v="0"/>
    <n v="3"/>
    <n v="0"/>
    <n v="4"/>
    <n v="121.783"/>
    <n v="0"/>
    <n v="121.783"/>
  </r>
  <r>
    <x v="19"/>
    <s v="20.8"/>
    <s v="2025 թվական, _x000a_2-րդ եռամսյակ"/>
    <s v="25.04.2025թ _x000a_N 335-ՀՆ _x000a_"/>
    <x v="155"/>
    <d v="2025-05-04T00:00:00"/>
    <d v="2025-05-08T00:00:00"/>
    <x v="68"/>
    <n v="118.5586"/>
    <n v="5"/>
    <n v="239.57599999999999"/>
    <n v="239.57599999999999"/>
    <n v="0"/>
    <n v="4"/>
    <n v="152.64500000000001"/>
    <n v="5"/>
    <n v="200.572"/>
    <n v="0"/>
    <n v="592.79300000000001"/>
  </r>
  <r>
    <x v="19"/>
    <s v="20.9"/>
    <s v="2025 թվական, _x000a_2-րդ եռամսյակ"/>
    <s v="25.04.2025թ _x000a_N 335-ՀՆ _x000a_"/>
    <x v="156"/>
    <d v="2025-05-04T00:00:00"/>
    <d v="2025-05-08T00:00:00"/>
    <x v="68"/>
    <n v="119.1686"/>
    <n v="3.75"/>
    <n v="239.57599999999999"/>
    <n v="239.57599999999999"/>
    <n v="0"/>
    <n v="4"/>
    <n v="155.69499999999999"/>
    <n v="5"/>
    <n v="200.572"/>
    <n v="0"/>
    <n v="595.84299999999996"/>
  </r>
  <r>
    <x v="19"/>
    <s v="20.10"/>
    <s v="2025 թվական, _x000a_2-րդ եռամսյակ"/>
    <s v="25.04.2025թ _x000a_N 335-ՀՆ _x000a_"/>
    <x v="157"/>
    <d v="2025-05-04T00:00:00"/>
    <d v="2025-05-08T00:00:00"/>
    <x v="68"/>
    <n v="118.5586"/>
    <n v="4.333333333333333"/>
    <n v="239.57599999999999"/>
    <n v="239.57599999999999"/>
    <n v="0"/>
    <n v="4"/>
    <n v="152.64500000000001"/>
    <n v="5"/>
    <n v="200.572"/>
    <n v="0"/>
    <n v="592.79300000000001"/>
  </r>
  <r>
    <x v="19"/>
    <s v="20.11"/>
    <s v="2025 թվական, _x000a_2-րդ եռամսյակ"/>
    <s v="14.05.2025թ _x000a_N 387-ԳՔ _x000a_"/>
    <x v="158"/>
    <d v="2025-05-27T00:00:00"/>
    <d v="2025-05-29T00:00:00"/>
    <x v="18"/>
    <n v="151.31633333333332"/>
    <n v="3"/>
    <n v="150.94999999999999"/>
    <n v="150.94999999999999"/>
    <n v="0"/>
    <n v="2"/>
    <n v="107.80699999999999"/>
    <n v="3"/>
    <n v="146.88900000000001"/>
    <n v="48.302999999999997"/>
    <n v="453.94899999999996"/>
  </r>
  <r>
    <x v="19"/>
    <s v="20.12"/>
    <s v="2025 թվական, _x000a_2-րդ եռամսյակ"/>
    <s v="15.05.2025թ _x000a_N 395-ԳՔ _x000a_"/>
    <x v="159"/>
    <d v="2025-06-02T00:00:00"/>
    <d v="2025-06-06T00:00:00"/>
    <x v="61"/>
    <n v="26.393999999999998"/>
    <n v="4"/>
    <n v="0"/>
    <n v="0"/>
    <n v="0"/>
    <n v="4"/>
    <n v="0"/>
    <n v="5"/>
    <n v="131.97"/>
    <n v="0"/>
    <n v="131.97"/>
  </r>
  <r>
    <x v="19"/>
    <s v="20.13"/>
    <s v="2025 թվական, _x000a_2-րդ եռամսյակ"/>
    <s v="03.06.2025թ _x000a_N 428-ՀՆ _x000a_"/>
    <x v="160"/>
    <d v="2025-06-23T00:00:00"/>
    <d v="2025-06-25T00:00:00"/>
    <x v="14"/>
    <n v="55.050666666666665"/>
    <n v="3.3333333333333335"/>
    <n v="0"/>
    <n v="0"/>
    <n v="0"/>
    <n v="2"/>
    <n v="0"/>
    <n v="3"/>
    <n v="165.15199999999999"/>
    <n v="0"/>
    <n v="165.15199999999999"/>
  </r>
  <r>
    <x v="19"/>
    <s v="20.14"/>
    <s v="2025 թվական, _x000a_2-րդ եռամսյակ"/>
    <s v="03.06.2025թ _x000a_N 428-ՀՆ _x000a_"/>
    <x v="156"/>
    <d v="2025-06-23T00:00:00"/>
    <d v="2025-06-25T00:00:00"/>
    <x v="14"/>
    <n v="55.050666666666665"/>
    <n v="3.75"/>
    <n v="0"/>
    <n v="0"/>
    <n v="0"/>
    <n v="2"/>
    <n v="0"/>
    <n v="3"/>
    <n v="165.15199999999999"/>
    <n v="0"/>
    <n v="165.15199999999999"/>
  </r>
  <r>
    <x v="19"/>
    <s v="20.15"/>
    <s v="2025 թվական, _x000a_2-րդ եռամսյակ"/>
    <s v="03.06.2025թ _x000a_N 428-ՀՆ _x000a_"/>
    <x v="161"/>
    <d v="2025-06-23T00:00:00"/>
    <d v="2025-06-26T00:00:00"/>
    <x v="14"/>
    <n v="55.050750000000001"/>
    <n v="4"/>
    <n v="0"/>
    <n v="0"/>
    <n v="0"/>
    <n v="3"/>
    <n v="0"/>
    <n v="4"/>
    <n v="220.203"/>
    <n v="0"/>
    <n v="220.203"/>
  </r>
  <r>
    <x v="19"/>
    <s v="20.16"/>
    <s v="2025 թվական, _x000a_2-րդ եռամսյակ"/>
    <s v="09.06.2025թ _x000a_N 456-ՀՆ "/>
    <x v="162"/>
    <d v="2025-06-17T00:00:00"/>
    <d v="2025-06-21T00:00:00"/>
    <x v="61"/>
    <n v="129.8296"/>
    <n v="5"/>
    <n v="201.34699999999998"/>
    <n v="201.34699999999998"/>
    <n v="0"/>
    <n v="4"/>
    <n v="291.62700000000001"/>
    <n v="5"/>
    <n v="133.62700000000001"/>
    <n v="22.547000000000001"/>
    <n v="649.14800000000002"/>
  </r>
  <r>
    <x v="19"/>
    <s v="20.17"/>
    <s v="2025 թվական, _x000a_2-րդ եռամսյակ"/>
    <s v="09.06.2025թ _x000a_N 456-ՀՆ "/>
    <x v="163"/>
    <d v="2025-06-17T00:00:00"/>
    <d v="2025-06-21T00:00:00"/>
    <x v="61"/>
    <n v="122.28319999999999"/>
    <n v="5"/>
    <n v="186.16200000000001"/>
    <n v="186.16200000000001"/>
    <n v="0"/>
    <n v="4"/>
    <n v="291.62700000000001"/>
    <n v="5"/>
    <n v="133.62700000000001"/>
    <n v="0"/>
    <n v="611.41599999999994"/>
  </r>
  <r>
    <x v="19"/>
    <s v="20.18"/>
    <s v="2025 թվական, _x000a_2-րդ եռամսյակ"/>
    <s v="09.06.2025թ _x000a_N 454-ԳՔ "/>
    <x v="164"/>
    <d v="2025-06-17T00:00:00"/>
    <d v="2025-06-21T00:00:00"/>
    <x v="61"/>
    <n v="125.3202"/>
    <n v="4.333333333333333"/>
    <n v="201.34699999999998"/>
    <n v="201.34699999999998"/>
    <n v="0"/>
    <n v="4"/>
    <n v="291.62700000000001"/>
    <n v="5"/>
    <n v="133.62700000000001"/>
    <n v="0"/>
    <n v="626.601"/>
  </r>
  <r>
    <x v="19"/>
    <s v="20.19"/>
    <s v="2025 թվական, _x000a_2-րդ եռամսյակ"/>
    <s v="11.06.2025թ _x000a_N 461-ՀՆ _x000a_"/>
    <x v="155"/>
    <d v="2025-06-25T00:00:00"/>
    <d v="2025-06-28T00:00:00"/>
    <x v="22"/>
    <n v="44.771250000000002"/>
    <n v="5"/>
    <n v="0"/>
    <n v="0"/>
    <n v="0"/>
    <n v="3"/>
    <n v="65.575000000000003"/>
    <n v="4"/>
    <n v="113.51"/>
    <n v="0"/>
    <n v="179.08500000000001"/>
  </r>
  <r>
    <x v="19"/>
    <s v="20.20"/>
    <s v="2025 թվական, _x000a_2-րդ եռամսյակ"/>
    <s v="11.06.2025թ _x000a_N 461-ՀՆ _x000a_"/>
    <x v="160"/>
    <d v="2025-06-25T00:00:00"/>
    <d v="2025-06-28T00:00:00"/>
    <x v="22"/>
    <n v="50.235999999999997"/>
    <n v="3.3333333333333335"/>
    <n v="0"/>
    <n v="0"/>
    <n v="0"/>
    <n v="3"/>
    <n v="65.575000000000003"/>
    <n v="3"/>
    <n v="85.132999999999996"/>
    <n v="0"/>
    <n v="150.708"/>
  </r>
  <r>
    <x v="19"/>
    <s v="20.21"/>
    <s v="2025 թվական, _x000a_2-րդ եռամսյակ"/>
    <s v="11.06.2025թ _x000a_N 461-ՀՆ _x000a_"/>
    <x v="156"/>
    <d v="2025-06-25T00:00:00"/>
    <d v="2025-06-28T00:00:00"/>
    <x v="22"/>
    <n v="50.235999999999997"/>
    <n v="3.75"/>
    <n v="0"/>
    <n v="0"/>
    <n v="0"/>
    <n v="3"/>
    <n v="65.575000000000003"/>
    <n v="3"/>
    <n v="85.132999999999996"/>
    <n v="0"/>
    <n v="150.708"/>
  </r>
  <r>
    <x v="19"/>
    <s v="20.22"/>
    <s v="2025 թվական, _x000a_2-րդ եռամսյակ"/>
    <s v="11.06.2025թ _x000a_N 461-ՀՆ _x000a_"/>
    <x v="157"/>
    <d v="2025-06-25T00:00:00"/>
    <d v="2025-06-28T00:00:00"/>
    <x v="22"/>
    <n v="44.771250000000002"/>
    <n v="4.333333333333333"/>
    <n v="0"/>
    <n v="0"/>
    <n v="0"/>
    <n v="3"/>
    <n v="65.575000000000003"/>
    <n v="4"/>
    <n v="113.51"/>
    <n v="0"/>
    <n v="179.08500000000001"/>
  </r>
  <r>
    <x v="19"/>
    <s v="20.23"/>
    <s v="2025 թվական, _x000a_2-րդ եռամսյակ"/>
    <s v="11.06.2025թ _x000a_N 461-ՀՆ _x000a_"/>
    <x v="165"/>
    <d v="2025-06-25T00:00:00"/>
    <d v="2025-06-28T00:00:00"/>
    <x v="22"/>
    <n v="44.771250000000002"/>
    <n v="4"/>
    <n v="0"/>
    <n v="0"/>
    <n v="0"/>
    <n v="3"/>
    <n v="65.575000000000003"/>
    <n v="4"/>
    <n v="113.51"/>
    <n v="0"/>
    <n v="179.08500000000001"/>
  </r>
  <r>
    <x v="19"/>
    <s v="20.24"/>
    <s v="2025 թվական, _x000a_2-րդ եռամսյակ"/>
    <s v="11.06.2025թ _x000a_N 462-ԳՔ _x000a_"/>
    <x v="166"/>
    <d v="2025-06-25T00:00:00"/>
    <d v="2025-06-28T00:00:00"/>
    <x v="22"/>
    <n v="44.771250000000002"/>
    <n v="4"/>
    <n v="0"/>
    <n v="0"/>
    <n v="0"/>
    <n v="3"/>
    <n v="65.575000000000003"/>
    <n v="4"/>
    <n v="113.51"/>
    <n v="0"/>
    <n v="179.08500000000001"/>
  </r>
  <r>
    <x v="19"/>
    <s v="20.25"/>
    <s v="2025 թվական, _x000a_2-րդ եռամսյակ"/>
    <s v="11.06.2025թ _x000a_N 462-ԳՔ _x000a_"/>
    <x v="152"/>
    <d v="2025-06-25T00:00:00"/>
    <d v="2025-06-28T00:00:00"/>
    <x v="22"/>
    <n v="44.771250000000002"/>
    <n v="4"/>
    <n v="0"/>
    <n v="0"/>
    <n v="0"/>
    <n v="3"/>
    <n v="65.575000000000003"/>
    <n v="4"/>
    <n v="113.51"/>
    <n v="0"/>
    <n v="179.08500000000001"/>
  </r>
  <r>
    <x v="19"/>
    <s v="20.26"/>
    <s v="2025 թվական, _x000a_2-րդ եռամսյակ"/>
    <s v="11.06.2025թ _x000a_N 462-ԳՔ _x000a_"/>
    <x v="164"/>
    <d v="2025-06-25T00:00:00"/>
    <d v="2025-06-28T00:00:00"/>
    <x v="22"/>
    <n v="44.771250000000002"/>
    <n v="4.333333333333333"/>
    <n v="0"/>
    <n v="0"/>
    <n v="0"/>
    <n v="3"/>
    <n v="65.575000000000003"/>
    <n v="4"/>
    <n v="113.51"/>
    <n v="0"/>
    <n v="179.08500000000001"/>
  </r>
  <r>
    <x v="19"/>
    <s v="20.27"/>
    <s v="2025 թվական, _x000a_2-րդ եռամսյակ"/>
    <s v="12.06.2025թ _x000a_N 465-ՀՆ _x000a_"/>
    <x v="155"/>
    <d v="2025-07-07T00:00:00"/>
    <d v="2025-07-12T00:00:00"/>
    <x v="8"/>
    <n v="166.25149999999999"/>
    <n v="5"/>
    <n v="393.08699999999999"/>
    <n v="393.08699999999999"/>
    <n v="0"/>
    <n v="5"/>
    <n v="240.61799999999999"/>
    <n v="6"/>
    <n v="363.80399999999997"/>
    <n v="0"/>
    <n v="997.5089999999999"/>
  </r>
  <r>
    <x v="19"/>
    <s v="20.28"/>
    <s v="2025 թվական, _x000a_2-րդ եռամսյակ"/>
    <s v="12.06.2025թ _x000a_N 465-ՀՆ _x000a_"/>
    <x v="154"/>
    <d v="2025-07-07T00:00:00"/>
    <d v="2025-07-12T00:00:00"/>
    <x v="8"/>
    <n v="166.25149999999999"/>
    <n v="5"/>
    <n v="393.08699999999999"/>
    <n v="393.08699999999999"/>
    <n v="0"/>
    <n v="5"/>
    <n v="240.61799999999999"/>
    <n v="6"/>
    <n v="363.80399999999997"/>
    <n v="0"/>
    <n v="997.5089999999999"/>
  </r>
  <r>
    <x v="19"/>
    <s v="20.29"/>
    <s v="2025 թվական, _x000a_2-րդ եռամսյակ"/>
    <s v="23.06.2025թ _x000a_N 490-ՀՆ "/>
    <x v="160"/>
    <d v="2025-07-15T00:00:00"/>
    <d v="2025-07-18T00:00:00"/>
    <x v="18"/>
    <n v="54.642499999999998"/>
    <n v="3.3333333333333335"/>
    <n v="218.57"/>
    <n v="218.57"/>
    <n v="0"/>
    <n v="3"/>
    <n v="0"/>
    <n v="4"/>
    <n v="0"/>
    <n v="0"/>
    <n v="218.57"/>
  </r>
  <r>
    <x v="19"/>
    <s v="20.30"/>
    <s v="2025 թվական, _x000a_2-րդ եռամսյակ"/>
    <s v="23.06.2025թ _x000a_N 490-ՀՆ "/>
    <x v="156"/>
    <d v="2025-07-15T00:00:00"/>
    <d v="2025-07-18T00:00:00"/>
    <x v="18"/>
    <n v="54.642749999999999"/>
    <n v="3.75"/>
    <n v="218.571"/>
    <n v="218.571"/>
    <n v="0"/>
    <n v="3"/>
    <n v="0"/>
    <n v="4"/>
    <n v="0"/>
    <n v="0"/>
    <n v="218.571"/>
  </r>
  <r>
    <x v="19"/>
    <s v="20.31"/>
    <s v="2025 թվական, _x000a_2-րդ եռամսյակ"/>
    <s v="23.06.2025թ _x000a_N 490-ՀՆ "/>
    <x v="157"/>
    <d v="2025-07-15T00:00:00"/>
    <d v="2025-07-18T00:00:00"/>
    <x v="18"/>
    <n v="54.642749999999999"/>
    <n v="4.333333333333333"/>
    <n v="218.571"/>
    <n v="218.571"/>
    <n v="0"/>
    <n v="3"/>
    <n v="0"/>
    <n v="4"/>
    <n v="0"/>
    <n v="0"/>
    <n v="218.571"/>
  </r>
  <r>
    <x v="19"/>
    <s v="20.32"/>
    <s v="2025 թվական, _x000a_2-րդ եռամսյակ"/>
    <s v="23.06.2025թ _x000a_N 489-ԳՔ"/>
    <x v="164"/>
    <d v="2025-07-15T00:00:00"/>
    <d v="2025-07-18T00:00:00"/>
    <x v="18"/>
    <n v="54.642499999999998"/>
    <n v="4.333333333333333"/>
    <n v="218.57"/>
    <n v="218.57"/>
    <n v="0"/>
    <n v="3"/>
    <n v="0"/>
    <n v="4"/>
    <n v="0"/>
    <n v="0"/>
    <n v="218.57"/>
  </r>
  <r>
    <x v="19"/>
    <s v="20.33"/>
    <s v="2025 թվական, _x000a_2-րդ եռամսյակ"/>
    <s v="26.06.2025թ _x000a_N 497-ԳՔ _x000a_"/>
    <x v="159"/>
    <d v="2025-06-30T00:00:00"/>
    <d v="2025-07-02T00:00:00"/>
    <x v="14"/>
    <n v="56.729000000000006"/>
    <n v="4"/>
    <n v="0"/>
    <n v="0"/>
    <n v="0"/>
    <n v="2"/>
    <n v="0"/>
    <n v="3"/>
    <n v="170.18700000000001"/>
    <n v="0"/>
    <n v="170.18700000000001"/>
  </r>
  <r>
    <x v="20"/>
    <s v="21.1"/>
    <s v="2025 թվական, _x000a_2-րդ եռամսյակ"/>
    <s v="19.03.2025թ _x000a_N ՆՀ-14-Ա"/>
    <x v="167"/>
    <d v="2025-04-14T00:00:00"/>
    <d v="2025-04-16T00:00:00"/>
    <x v="0"/>
    <n v="137.76545333333334"/>
    <n v="4.4000000000000004"/>
    <n v="230.535"/>
    <n v="230.535"/>
    <n v="0"/>
    <n v="2"/>
    <n v="85.617180000000005"/>
    <n v="3"/>
    <n v="85.617180000000005"/>
    <n v="11.526999999999999"/>
    <n v="413.29635999999999"/>
  </r>
  <r>
    <x v="20"/>
    <s v="21.2"/>
    <s v="2025 թվական, _x000a_2-րդ եռամսյակ"/>
    <s v="19.03.2025թ _x000a_N Հ-31-Ա"/>
    <x v="168"/>
    <d v="2025-04-14T00:00:00"/>
    <d v="2025-04-16T00:00:00"/>
    <x v="0"/>
    <n v="137.76545333333334"/>
    <n v="3"/>
    <n v="230.535"/>
    <n v="230.535"/>
    <n v="0"/>
    <n v="2"/>
    <n v="85.617180000000005"/>
    <n v="3"/>
    <n v="85.617180000000005"/>
    <n v="11.526999999999999"/>
    <n v="413.29635999999999"/>
  </r>
  <r>
    <x v="20"/>
    <s v="21.3"/>
    <s v="2025 թվական, _x000a_2-րդ եռամսյակ"/>
    <s v="11.04.2025թ _x000a_N  ՆՀ-17-Ա"/>
    <x v="167"/>
    <d v="2025-04-23T00:00:00"/>
    <d v="2025-04-28T00:00:00"/>
    <x v="39"/>
    <n v="41.048700000000004"/>
    <n v="4.4000000000000004"/>
    <n v="0"/>
    <n v="0"/>
    <n v="0"/>
    <n v="5"/>
    <n v="0"/>
    <n v="6"/>
    <n v="246.29220000000001"/>
    <n v="0"/>
    <n v="246.29220000000001"/>
  </r>
  <r>
    <x v="20"/>
    <s v="21.4"/>
    <s v="2025 թվական, _x000a_2-րդ եռամսյակ"/>
    <s v="11.04.2025թ _x000a_N  ՆՀ-17-Ա"/>
    <x v="169"/>
    <d v="2025-04-23T00:00:00"/>
    <d v="2025-04-28T00:00:00"/>
    <x v="39"/>
    <n v="44.054966666666672"/>
    <n v="5"/>
    <n v="0"/>
    <n v="0"/>
    <n v="0"/>
    <n v="5"/>
    <n v="0"/>
    <n v="6"/>
    <n v="246.29220000000001"/>
    <n v="18.037600000000001"/>
    <n v="264.32980000000003"/>
  </r>
  <r>
    <x v="20"/>
    <s v="21.5"/>
    <s v="2025 թվական, _x000a_2-րդ եռամսյակ"/>
    <s v="11.04.2025թ _x000a_N  Հ-39-Ա"/>
    <x v="170"/>
    <d v="2025-04-23T00:00:00"/>
    <d v="2025-04-28T00:00:00"/>
    <x v="39"/>
    <n v="97.276744000000008"/>
    <n v="5"/>
    <n v="0"/>
    <n v="0"/>
    <n v="0"/>
    <n v="4"/>
    <n v="222.05392000000001"/>
    <n v="5"/>
    <n v="246.29220000000001"/>
    <n v="18.037600000000001"/>
    <n v="486.38372000000004"/>
  </r>
  <r>
    <x v="20"/>
    <s v="21.6"/>
    <s v="2025 թվական, _x000a_2-րդ եռամսյակ"/>
    <s v="22.04.2025թ _x000a_N Հ-40-Ա"/>
    <x v="171"/>
    <d v="2025-05-07T00:00:00"/>
    <d v="2025-05-14T00:00:00"/>
    <x v="69"/>
    <n v="128.42726250000001"/>
    <n v="8"/>
    <n v="194.15710000000001"/>
    <n v="194.15710000000001"/>
    <n v="0"/>
    <n v="7"/>
    <n v="0"/>
    <n v="8"/>
    <n v="0"/>
    <n v="833.26100000000008"/>
    <n v="1027.4181000000001"/>
  </r>
  <r>
    <x v="20"/>
    <s v="21.7"/>
    <s v="2025 թվական, _x000a_2-րդ եռամսյակ"/>
    <s v="22.04.2025թ _x000a_N  ՆՀ-20-Ա"/>
    <x v="167"/>
    <d v="2025-05-09T00:00:00"/>
    <d v="2025-05-12T00:00:00"/>
    <x v="69"/>
    <n v="73.922899999999998"/>
    <n v="4.4000000000000004"/>
    <n v="194.43200000000002"/>
    <n v="194.43200000000002"/>
    <n v="0"/>
    <n v="3"/>
    <n v="0"/>
    <n v="4"/>
    <n v="101.25960000000001"/>
    <n v="0"/>
    <n v="295.69159999999999"/>
  </r>
  <r>
    <x v="20"/>
    <s v="21.8"/>
    <s v="2025 թվական, _x000a_2-րդ եռամսյակ"/>
    <s v="22.04.2025թ _x000a_N  ՆՀ-20-Ա"/>
    <x v="172"/>
    <d v="2025-05-09T00:00:00"/>
    <d v="2025-05-12T00:00:00"/>
    <x v="69"/>
    <n v="74.547899999999998"/>
    <n v="4"/>
    <n v="194.43200000000002"/>
    <n v="194.43200000000002"/>
    <n v="0"/>
    <n v="3"/>
    <n v="0"/>
    <n v="4"/>
    <n v="101.25960000000001"/>
    <n v="2.5"/>
    <n v="298.19159999999999"/>
  </r>
  <r>
    <x v="20"/>
    <s v="21.9"/>
    <s v="2025 թվական, _x000a_2-րդ եռամսյակ"/>
    <s v="22.04.2025թ _x000a_N  ՆՀ-20-Ա"/>
    <x v="173"/>
    <d v="2025-05-09T00:00:00"/>
    <d v="2025-05-12T00:00:00"/>
    <x v="69"/>
    <n v="74.547899999999998"/>
    <n v="4"/>
    <n v="194.43200000000002"/>
    <n v="194.43200000000002"/>
    <n v="0"/>
    <n v="3"/>
    <n v="0"/>
    <n v="4"/>
    <n v="101.25960000000001"/>
    <n v="2.5"/>
    <n v="298.19159999999999"/>
  </r>
  <r>
    <x v="20"/>
    <s v="21.10"/>
    <s v="2025 թվական, _x000a_2-րդ եռամսյակ"/>
    <s v="05.05.2025թ _x000a_N  ՆՀ-21-Ա"/>
    <x v="174"/>
    <d v="2025-05-11T00:00:00"/>
    <d v="2025-05-17T00:00:00"/>
    <x v="70"/>
    <n v="35.019082857142855"/>
    <n v="7"/>
    <n v="0"/>
    <n v="0"/>
    <n v="0"/>
    <n v="6"/>
    <n v="0"/>
    <n v="7"/>
    <n v="242.63357999999999"/>
    <n v="2.5"/>
    <n v="245.13357999999999"/>
  </r>
  <r>
    <x v="20"/>
    <s v="21.11"/>
    <s v="2025 թվական, _x000a_2-րդ եռամսյակ"/>
    <s v="27.05.2025թ _x000a_N  ՆՀ-29-Ա"/>
    <x v="167"/>
    <d v="2025-06-04T00:00:00"/>
    <d v="2025-06-07T00:00:00"/>
    <x v="71"/>
    <n v="23.420339999999999"/>
    <n v="4.4000000000000004"/>
    <n v="0"/>
    <m/>
    <n v="0"/>
    <n v="3"/>
    <n v="0"/>
    <n v="4"/>
    <n v="93.681359999999998"/>
    <n v="0"/>
    <n v="93.681359999999998"/>
  </r>
  <r>
    <x v="20"/>
    <s v="21.12"/>
    <s v="2025 թվական, _x000a_2-րդ եռամսյակ"/>
    <s v="27.05.2025թ _x000a_N  ՆՀ-29-Ա"/>
    <x v="175"/>
    <d v="2025-06-04T00:00:00"/>
    <d v="2025-06-07T00:00:00"/>
    <x v="71"/>
    <n v="24.045339999999999"/>
    <n v="4"/>
    <n v="0"/>
    <m/>
    <n v="0"/>
    <n v="3"/>
    <n v="0"/>
    <n v="4"/>
    <n v="93.681359999999998"/>
    <n v="2.5"/>
    <n v="96.181359999999998"/>
  </r>
  <r>
    <x v="20"/>
    <s v="21.13"/>
    <s v="2025 թվական, _x000a_2-րդ եռամսյակ"/>
    <s v="27.05.2025թ _x000a_N  ՆՀ-29-Ա"/>
    <x v="169"/>
    <d v="2025-06-04T00:00:00"/>
    <d v="2025-06-07T00:00:00"/>
    <x v="71"/>
    <n v="24.045339999999999"/>
    <n v="5"/>
    <n v="0"/>
    <m/>
    <n v="0"/>
    <n v="3"/>
    <n v="0"/>
    <n v="4"/>
    <n v="93.681359999999998"/>
    <n v="2.5"/>
    <n v="96.181359999999998"/>
  </r>
  <r>
    <x v="20"/>
    <s v="21.14"/>
    <s v="2025 թվական, _x000a_2-րդ եռամսյակ"/>
    <s v="27.05.2025թ _x000a_N  Հ-59-Ա"/>
    <x v="176"/>
    <d v="2025-06-04T00:00:00"/>
    <d v="2025-06-07T00:00:00"/>
    <x v="71"/>
    <n v="38.106045000000002"/>
    <n v="4"/>
    <n v="0"/>
    <m/>
    <n v="0"/>
    <n v="3"/>
    <n v="58.742820000000002"/>
    <n v="4"/>
    <n v="93.681359999999998"/>
    <n v="0"/>
    <n v="152.42418000000001"/>
  </r>
  <r>
    <x v="20"/>
    <s v="21.15"/>
    <s v="2025 թվական, _x000a_2-րդ եռամսյակ"/>
    <s v="03.06.2025թ _x000a_N  ՆՀ-31-Ա"/>
    <x v="167"/>
    <d v="2025-06-24T00:00:00"/>
    <d v="2025-06-28T00:00:00"/>
    <x v="72"/>
    <n v="62.4773"/>
    <n v="4.4000000000000004"/>
    <n v="264.45400000000001"/>
    <n v="264.45400000000001"/>
    <n v="0"/>
    <n v="4"/>
    <n v="0"/>
    <n v="5"/>
    <n v="47.932499999999997"/>
    <n v="0"/>
    <n v="312.38650000000001"/>
  </r>
  <r>
    <x v="20"/>
    <s v="21.16"/>
    <s v="2025 թվական, _x000a_2-րդ եռամսյակ"/>
    <s v="03.06.2025թ _x000a_N  ՆՀ-31-Ա"/>
    <x v="177"/>
    <d v="2025-06-24T00:00:00"/>
    <d v="2025-06-28T00:00:00"/>
    <x v="72"/>
    <n v="62.9071"/>
    <n v="5"/>
    <n v="264.45300000000003"/>
    <n v="264.45300000000003"/>
    <n v="0"/>
    <n v="4"/>
    <n v="0"/>
    <n v="5"/>
    <n v="47.932499999999997"/>
    <n v="2.15"/>
    <n v="314.53550000000001"/>
  </r>
  <r>
    <x v="21"/>
    <s v="22.1"/>
    <s v="2025 թվական, _x000a_2-րդ եռամսյակ"/>
    <s v="13.03.2025թ _x000a_N 82-Ա"/>
    <x v="178"/>
    <d v="2025-03-17T00:00:00"/>
    <d v="2025-03-21T00:00:00"/>
    <x v="73"/>
    <n v="17.6358"/>
    <n v="5"/>
    <n v="0"/>
    <n v="0"/>
    <n v="0"/>
    <n v="4"/>
    <n v="0"/>
    <n v="5"/>
    <n v="0"/>
    <n v="88.179000000000002"/>
    <n v="88.179000000000002"/>
  </r>
  <r>
    <x v="21"/>
    <s v="22.2"/>
    <s v="2025 թվական, _x000a_2-րդ եռամսյակ"/>
    <s v="13.03.2025թ _x000a_N 0063-Ա"/>
    <x v="179"/>
    <d v="2025-03-17T00:00:00"/>
    <d v="2025-03-21T00:00:00"/>
    <x v="73"/>
    <n v="15.38"/>
    <n v="5"/>
    <n v="0"/>
    <n v="0"/>
    <n v="0"/>
    <n v="4"/>
    <n v="0"/>
    <n v="5"/>
    <n v="0"/>
    <n v="76.900000000000006"/>
    <n v="76.900000000000006"/>
  </r>
  <r>
    <x v="21"/>
    <s v="22.3"/>
    <s v="2025 թվական, _x000a_2-րդ եռամսյակ"/>
    <s v="18.03.2025թ _x000a_N 0064-Ա"/>
    <x v="180"/>
    <d v="2025-04-02T00:00:00"/>
    <d v="2025-04-04T00:00:00"/>
    <x v="2"/>
    <n v="14.526000000000005"/>
    <n v="3"/>
    <n v="0"/>
    <n v="0"/>
    <n v="0"/>
    <n v="2"/>
    <n v="23.38000000000001"/>
    <n v="3"/>
    <n v="1.2980000000000018"/>
    <n v="18.900000000000002"/>
    <n v="43.578000000000017"/>
  </r>
  <r>
    <x v="21"/>
    <s v="22.4"/>
    <s v="2025 թվական, _x000a_2-րդ եռամսյակ"/>
    <s v="18.03.2025թ _x000a_N 0064-Ա"/>
    <x v="181"/>
    <d v="2025-04-02T00:00:00"/>
    <d v="2025-04-04T00:00:00"/>
    <x v="2"/>
    <n v="14.526000000000005"/>
    <n v="3"/>
    <n v="0"/>
    <n v="0"/>
    <n v="0"/>
    <n v="2"/>
    <n v="23.38000000000001"/>
    <n v="3"/>
    <n v="1.2980000000000018"/>
    <n v="18.900000000000002"/>
    <n v="43.578000000000017"/>
  </r>
  <r>
    <x v="21"/>
    <s v="22.5"/>
    <s v="2025 թվական, _x000a_2-րդ եռամսյակ"/>
    <s v="18.04.2025թ _x000a_N 133-Ա"/>
    <x v="182"/>
    <d v="2025-04-27T00:00:00"/>
    <d v="2025-04-29T00:00:00"/>
    <x v="74"/>
    <n v="241.62400000000002"/>
    <n v="3"/>
    <n v="261.29500000000002"/>
    <n v="261.29500000000002"/>
    <n v="0"/>
    <n v="2"/>
    <n v="332.346"/>
    <n v="3"/>
    <n v="121.496"/>
    <n v="9.7349999999999994"/>
    <n v="724.87200000000007"/>
  </r>
  <r>
    <x v="21"/>
    <s v="22.6"/>
    <s v="2025 թվական, _x000a_2-րդ եռամսյակ"/>
    <s v="11.03.2025թ _x000a_N 79-Ա"/>
    <x v="183"/>
    <d v="2025-05-06T00:00:00"/>
    <d v="2025-05-10T00:00:00"/>
    <x v="75"/>
    <n v="27.222199999999997"/>
    <n v="5"/>
    <n v="0"/>
    <n v="0"/>
    <n v="0"/>
    <n v="4"/>
    <n v="136.11099999999999"/>
    <n v="5"/>
    <n v="0"/>
    <n v="0"/>
    <n v="136.11099999999999"/>
  </r>
  <r>
    <x v="21"/>
    <s v="22.7"/>
    <s v="2025 թվական, _x000a_2-րդ եռամսյակ"/>
    <s v="15.05.2025թ _x000a_N 159-Ա"/>
    <x v="184"/>
    <d v="2025-05-24T00:00:00"/>
    <d v="2025-05-27T00:00:00"/>
    <x v="34"/>
    <n v="124.0735"/>
    <n v="4"/>
    <n v="229.87200000000001"/>
    <n v="229.87200000000001"/>
    <n v="0"/>
    <n v="3"/>
    <n v="140.48599999999999"/>
    <n v="4"/>
    <n v="125.93600000000001"/>
    <n v="0"/>
    <n v="496.29399999999998"/>
  </r>
  <r>
    <x v="21"/>
    <s v="22.8"/>
    <s v="2025 թվական, _x000a_2-րդ եռամսյակ"/>
    <s v="21.05.2025թ _x000a_N 161-Ա"/>
    <x v="183"/>
    <d v="2025-06-04T00:00:00"/>
    <d v="2025-06-06T00:00:00"/>
    <x v="2"/>
    <n v="124.33466666666668"/>
    <n v="5"/>
    <n v="187.679"/>
    <n v="187.679"/>
    <n v="0"/>
    <n v="2"/>
    <n v="0"/>
    <n v="3"/>
    <n v="185.32499999999999"/>
    <n v="0"/>
    <n v="373.00400000000002"/>
  </r>
  <r>
    <x v="21"/>
    <s v="22.9"/>
    <s v="2025 թվական, _x000a_2-րդ եռամսյակ"/>
    <s v="02.06.2025թ _x000a_N 173-Ա"/>
    <x v="183"/>
    <d v="2025-07-06T00:00:00"/>
    <d v="2025-07-12T00:00:00"/>
    <x v="8"/>
    <n v="47.205714285714286"/>
    <n v="5"/>
    <n v="330.44"/>
    <n v="330.44"/>
    <n v="0"/>
    <n v="6"/>
    <n v="0"/>
    <n v="7"/>
    <n v="0"/>
    <n v="0"/>
    <n v="330.44"/>
  </r>
  <r>
    <x v="22"/>
    <s v="23.1"/>
    <s v="2025 թվական, _x000a_2-րդ եռամսյակ"/>
    <s v="22․04․2025թ  _x000a_N 16-Ա"/>
    <x v="185"/>
    <d v="2025-05-12T00:00:00"/>
    <d v="2025-05-16T00:00:00"/>
    <x v="76"/>
    <n v="110.1982"/>
    <n v="5"/>
    <n v="232"/>
    <n v="232"/>
    <n v="0"/>
    <n v="4"/>
    <n v="203.84399999999999"/>
    <n v="5"/>
    <n v="115.14700000000001"/>
    <n v="0"/>
    <n v="550.99099999999999"/>
  </r>
  <r>
    <x v="22"/>
    <s v="23.2"/>
    <s v="2025 թվական, _x000a_2-րդ եռամսյակ"/>
    <s v="22․04․2025թ  _x000a_N 16-Ա"/>
    <x v="186"/>
    <d v="2025-05-12T00:00:00"/>
    <d v="2025-05-16T00:00:00"/>
    <x v="76"/>
    <n v="110.1982"/>
    <n v="5"/>
    <n v="232"/>
    <n v="232"/>
    <n v="0"/>
    <n v="4"/>
    <n v="203.84399999999999"/>
    <n v="5"/>
    <n v="115.14700000000001"/>
    <n v="0"/>
    <n v="550.99099999999999"/>
  </r>
  <r>
    <x v="22"/>
    <s v="23.3"/>
    <s v="2025 թվական, _x000a_2-րդ եռամսյակ"/>
    <s v="22․04․2025թ  _x000a_N ԳՔ-59-Ա"/>
    <x v="187"/>
    <d v="2025-05-12T00:00:00"/>
    <d v="2025-05-16T00:00:00"/>
    <x v="76"/>
    <n v="106.21020000000001"/>
    <n v="5"/>
    <n v="232"/>
    <n v="232"/>
    <n v="0"/>
    <n v="4"/>
    <n v="183.904"/>
    <n v="5"/>
    <n v="115.14700000000001"/>
    <n v="0"/>
    <n v="531.05100000000004"/>
  </r>
  <r>
    <x v="22"/>
    <s v="23.4"/>
    <s v="2025 թվական, _x000a_2-րդ եռամսյակ"/>
    <s v="30․04․2025թ  _x000a_N ԳՔ-61-Ա _x000a_30․04․2025թ  _x000a_N 17-Ա"/>
    <x v="188"/>
    <d v="2025-05-05T00:00:00"/>
    <d v="2025-05-08T00:00:00"/>
    <x v="37"/>
    <n v="34.691249999999997"/>
    <n v="4"/>
    <n v="0"/>
    <n v="0"/>
    <n v="0"/>
    <n v="3"/>
    <n v="0"/>
    <n v="4"/>
    <n v="121.66"/>
    <n v="17.105"/>
    <n v="138.76499999999999"/>
  </r>
  <r>
    <x v="22"/>
    <s v="23.5"/>
    <s v="2025 թվական, _x000a_2-րդ եռամսյակ"/>
    <s v="09․06․2025թ  _x000a_N 22-Ա"/>
    <x v="189"/>
    <d v="2025-06-16T00:00:00"/>
    <d v="2025-06-18T00:00:00"/>
    <x v="22"/>
    <n v="84.598333333333343"/>
    <n v="3"/>
    <n v="75.418999999999997"/>
    <n v="75.418999999999997"/>
    <n v="0"/>
    <n v="2"/>
    <n v="70.873999999999995"/>
    <n v="3"/>
    <n v="85.048000000000002"/>
    <n v="22.454000000000001"/>
    <n v="253.79500000000002"/>
  </r>
  <r>
    <x v="22"/>
    <s v="23.6"/>
    <s v="2025 թվական, _x000a_2-րդ եռամսյակ"/>
    <s v="09․06․2025թ  _x000a_N ԳՔ-89-Ա"/>
    <x v="190"/>
    <d v="2025-06-16T00:00:00"/>
    <d v="2025-06-18T00:00:00"/>
    <x v="22"/>
    <n v="67.61333333333333"/>
    <n v="3"/>
    <n v="46.917999999999999"/>
    <n v="46.917999999999999"/>
    <n v="0"/>
    <n v="2"/>
    <n v="70.873999999999995"/>
    <n v="3"/>
    <n v="85.048000000000002"/>
    <n v="0"/>
    <n v="202.84"/>
  </r>
  <r>
    <x v="23"/>
    <s v="24.1"/>
    <s v="2025 թվական, _x000a_2-րդ եռամսյակ"/>
    <s v="18.06.2025թ _x000a_N 43-Ա"/>
    <x v="191"/>
    <d v="2025-07-06T00:00:00"/>
    <d v="2025-07-09T00:00:00"/>
    <x v="25"/>
    <n v="173.4385"/>
    <n v="4"/>
    <n v="244.38900000000001"/>
    <n v="244.38900000000001"/>
    <n v="0"/>
    <n v="3"/>
    <n v="256.90600000000001"/>
    <n v="4"/>
    <n v="192.459"/>
    <n v="0"/>
    <n v="693.75400000000002"/>
  </r>
  <r>
    <x v="24"/>
    <s v="25.1"/>
    <s v="2025 թվական, _x000a_2-րդ եռամսյակ"/>
    <s v="30․05․2025 թ _x000a_N 462-Ա"/>
    <x v="192"/>
    <d v="2025-06-16T00:00:00"/>
    <d v="2025-06-18T00:00:00"/>
    <x v="8"/>
    <n v="219.41099999999997"/>
    <n v="3"/>
    <n v="323.60199999999998"/>
    <n v="323.60199999999998"/>
    <n v="0"/>
    <n v="2"/>
    <n v="152.72899999999998"/>
    <n v="3"/>
    <n v="181.90199999999999"/>
    <n v="0"/>
    <n v="658.23299999999995"/>
  </r>
  <r>
    <x v="25"/>
    <s v="26.1"/>
    <s v="2025 թվական, _x000a_2-րդ եռամսյակ"/>
    <s v=" 01.04.2025թ _x000a_N 138-Ա"/>
    <x v="193"/>
    <d v="2025-04-06T00:00:00"/>
    <d v="2025-04-11T00:00:00"/>
    <x v="42"/>
    <n v="123.83783333333334"/>
    <n v="6"/>
    <n v="326.05"/>
    <n v="326.05"/>
    <n v="0"/>
    <n v="5"/>
    <n v="215.13800000000001"/>
    <n v="6"/>
    <n v="201.839"/>
    <n v="0"/>
    <n v="743.02700000000004"/>
  </r>
  <r>
    <x v="25"/>
    <s v="26.2"/>
    <s v="2025 թվական, _x000a_2-րդ եռամսյակ"/>
    <s v=" 01.04.2025թ _x000a_N 139-Ա"/>
    <x v="194"/>
    <d v="2025-04-06T00:00:00"/>
    <d v="2025-04-11T00:00:00"/>
    <x v="42"/>
    <n v="123.83783333333334"/>
    <n v="5"/>
    <n v="326.05"/>
    <n v="326.05"/>
    <n v="0"/>
    <n v="5"/>
    <n v="215.13800000000001"/>
    <n v="6"/>
    <n v="201.839"/>
    <n v="0"/>
    <n v="743.02700000000004"/>
  </r>
  <r>
    <x v="25"/>
    <s v="26.3"/>
    <s v="2025 թվական, _x000a_2-րդ եռամսյակ"/>
    <s v=" 02.04.2025թ _x000a_N 144-Ա"/>
    <x v="195"/>
    <d v="2025-04-28T00:00:00"/>
    <d v="2025-04-30T00:00:00"/>
    <x v="8"/>
    <n v="198.53200000000001"/>
    <n v="3"/>
    <n v="246.69900000000001"/>
    <n v="246.69900000000001"/>
    <n v="0"/>
    <n v="2"/>
    <n v="163.49700000000001"/>
    <n v="3"/>
    <n v="185.4"/>
    <n v="0"/>
    <n v="595.596"/>
  </r>
  <r>
    <x v="25"/>
    <s v="26.4"/>
    <s v="2025 թվական, _x000a_2-րդ եռամսյակ"/>
    <s v=" 14.04.2025թ _x000a_N 156-Ա"/>
    <x v="194"/>
    <d v="2025-04-16T00:00:00"/>
    <d v="2025-04-18T00:00:00"/>
    <x v="33"/>
    <n v="139.19486666666668"/>
    <n v="5"/>
    <n v="127.7"/>
    <n v="127.7"/>
    <n v="0"/>
    <n v="2"/>
    <n v="153.928"/>
    <n v="3"/>
    <n v="135.95660000000001"/>
    <n v="0"/>
    <n v="417.58460000000002"/>
  </r>
  <r>
    <x v="25"/>
    <s v="26.5"/>
    <s v="2025 թվական, _x000a_2-րդ եռամսյակ"/>
    <s v=" 14.04.2025թ _x000a_N 467-Ա"/>
    <x v="196"/>
    <d v="2025-04-16T00:00:00"/>
    <d v="2025-04-18T00:00:00"/>
    <x v="33"/>
    <n v="139.19486666666668"/>
    <n v="3"/>
    <n v="127.7"/>
    <n v="127.7"/>
    <n v="0"/>
    <n v="2"/>
    <n v="153.928"/>
    <n v="3"/>
    <n v="135.95660000000001"/>
    <n v="0"/>
    <n v="417.58460000000002"/>
  </r>
  <r>
    <x v="25"/>
    <s v="26.6"/>
    <s v="2025 թվական, _x000a_2-րդ եռամսյակ"/>
    <s v=" 03.03.2025թ _x000a_N 95-Ա"/>
    <x v="197"/>
    <d v="2025-04-27T00:00:00"/>
    <d v="2025-05-02T00:00:00"/>
    <x v="44"/>
    <n v="286.46184333333332"/>
    <n v="6"/>
    <n v="820"/>
    <n v="820"/>
    <n v="0"/>
    <n v="5"/>
    <n v="584.45529999999997"/>
    <n v="6"/>
    <n v="314.31576000000001"/>
    <n v="0"/>
    <n v="1718.77106"/>
  </r>
  <r>
    <x v="25"/>
    <s v="26.7"/>
    <s v="2025 թվական, _x000a_2-րդ եռամսյակ"/>
    <s v=" 03.03.2025թ _x000a_N 246-Ա"/>
    <x v="198"/>
    <d v="2025-04-27T00:00:00"/>
    <d v="2025-05-02T00:00:00"/>
    <x v="44"/>
    <n v="241.46184333333335"/>
    <n v="6"/>
    <n v="550"/>
    <n v="550"/>
    <n v="0"/>
    <n v="5"/>
    <n v="584.45529999999997"/>
    <n v="6"/>
    <n v="314.31576000000001"/>
    <n v="0"/>
    <n v="1448.77106"/>
  </r>
  <r>
    <x v="25"/>
    <s v="26.8"/>
    <s v="2025 թվական, _x000a_2-րդ եռամսյակ"/>
    <s v=" 04.04.2025թ _x000a_N 271-Ա _x000a_05.05.2025թ _x000a_N 365-Ա"/>
    <x v="199"/>
    <d v="2025-05-04T00:00:00"/>
    <d v="2025-05-06T00:00:00"/>
    <x v="77"/>
    <n v="209.5"/>
    <n v="2.6666666666666665"/>
    <n v="419"/>
    <n v="419"/>
    <n v="0"/>
    <n v="2"/>
    <n v="0"/>
    <n v="2"/>
    <n v="0"/>
    <n v="0"/>
    <n v="419"/>
  </r>
  <r>
    <x v="25"/>
    <s v="26.9"/>
    <s v="2025 թվական, _x000a_2-րդ եռամսյակ"/>
    <s v="21.03.2025թ _x000a_N 126-Ա"/>
    <x v="197"/>
    <d v="2025-05-04T00:00:00"/>
    <d v="2025-05-09T00:00:00"/>
    <x v="77"/>
    <n v="93.273399999999981"/>
    <n v="6"/>
    <n v="0"/>
    <n v="0"/>
    <n v="0"/>
    <n v="5"/>
    <n v="270.67469999999997"/>
    <n v="6"/>
    <n v="226.66569999999999"/>
    <n v="62.3"/>
    <n v="559.64039999999989"/>
  </r>
  <r>
    <x v="25"/>
    <s v="26.10"/>
    <s v="2025 թվական, _x000a_2-րդ եռամսյակ"/>
    <s v="21.03.2025թ _x000a_N 127-Ա"/>
    <x v="200"/>
    <d v="2025-05-04T00:00:00"/>
    <d v="2025-05-09T00:00:00"/>
    <x v="77"/>
    <n v="151.79006666666666"/>
    <n v="6"/>
    <n v="370"/>
    <n v="370"/>
    <n v="0"/>
    <n v="5"/>
    <n v="270.67469999999997"/>
    <n v="6"/>
    <n v="226.66569999999999"/>
    <n v="43.4"/>
    <n v="910.74040000000002"/>
  </r>
  <r>
    <x v="25"/>
    <s v="26.11"/>
    <s v="2025 թվական, _x000a_2-րդ եռամսյակ"/>
    <s v="21.03.2025թ _x000a_N 127-Ա"/>
    <x v="194"/>
    <d v="2025-05-04T00:00:00"/>
    <d v="2025-05-09T00:00:00"/>
    <x v="77"/>
    <n v="151.79006666666666"/>
    <n v="5"/>
    <n v="370"/>
    <n v="370"/>
    <n v="0"/>
    <n v="5"/>
    <n v="270.67469999999997"/>
    <n v="6"/>
    <n v="226.66569999999999"/>
    <n v="43.4"/>
    <n v="910.74040000000002"/>
  </r>
  <r>
    <x v="25"/>
    <s v="26.12"/>
    <s v="2025 թվական, _x000a_2-րդ եռամսյակ"/>
    <s v="10.04.2025թ _x000a_N 294-Ա"/>
    <x v="199"/>
    <d v="2025-05-19T00:00:00"/>
    <d v="2025-05-21T00:00:00"/>
    <x v="78"/>
    <n v="136.63842666666667"/>
    <n v="2.6666666666666665"/>
    <n v="219"/>
    <n v="219"/>
    <n v="0"/>
    <n v="2"/>
    <n v="86.191999999999993"/>
    <n v="3"/>
    <n v="104.72328"/>
    <n v="0"/>
    <n v="409.91528"/>
  </r>
  <r>
    <x v="25"/>
    <s v="26.13"/>
    <s v="2025 թվական, _x000a_2-րդ եռամսյակ"/>
    <s v="17.04.2025թ _x000a_N 161-Ա"/>
    <x v="201"/>
    <d v="2025-05-19T00:00:00"/>
    <d v="2025-05-21T00:00:00"/>
    <x v="78"/>
    <n v="153.63842666666667"/>
    <n v="3"/>
    <n v="270"/>
    <n v="270"/>
    <n v="0"/>
    <n v="2"/>
    <n v="86.191999999999993"/>
    <n v="3"/>
    <n v="104.72328"/>
    <n v="0"/>
    <n v="460.91528"/>
  </r>
  <r>
    <x v="25"/>
    <s v="26.14"/>
    <s v="2025 թվական, _x000a_2-րդ եռամսյակ"/>
    <s v="13.06.2025թ _x000a_N 217-Ա"/>
    <x v="195"/>
    <d v="2025-06-23T00:00:00"/>
    <d v="2025-06-25T00:00:00"/>
    <x v="14"/>
    <n v="282.17393333333331"/>
    <n v="3"/>
    <n v="497.8"/>
    <n v="497.8"/>
    <n v="0"/>
    <n v="2"/>
    <n v="181.86503999999999"/>
    <n v="3"/>
    <n v="166.85676000000001"/>
    <n v="0"/>
    <n v="846.52179999999998"/>
  </r>
  <r>
    <x v="25"/>
    <s v="26.15"/>
    <s v="2025 թվական, _x000a_2-րդ եռամսյակ"/>
    <s v="13.06.2025թ _x000a_N 217-Ա"/>
    <x v="202"/>
    <d v="2025-06-23T00:00:00"/>
    <d v="2025-06-25T00:00:00"/>
    <x v="14"/>
    <n v="282.17393333333331"/>
    <n v="3"/>
    <n v="497.8"/>
    <n v="497.8"/>
    <n v="0"/>
    <n v="2"/>
    <n v="181.86503999999999"/>
    <n v="3"/>
    <n v="166.85676000000001"/>
    <n v="0"/>
    <n v="846.52179999999998"/>
  </r>
  <r>
    <x v="25"/>
    <s v="26.16"/>
    <s v="2025 թվական, _x000a_2-րդ եռամսյակ"/>
    <s v="16.06.2025թ _x000a_N 516-Ա"/>
    <x v="199"/>
    <d v="2025-07-01T00:00:00"/>
    <d v="2025-07-03T00:00:00"/>
    <x v="14"/>
    <n v="244.24061333333336"/>
    <n v="2.6666666666666665"/>
    <n v="384"/>
    <n v="384"/>
    <n v="0"/>
    <n v="2"/>
    <n v="181.86503999999999"/>
    <n v="3"/>
    <n v="166.85679999999999"/>
    <n v="0"/>
    <n v="732.72184000000004"/>
  </r>
  <r>
    <x v="26"/>
    <s v="27.1"/>
    <s v="2025 թվական, _x000a_2-րդ եռամսյակ"/>
    <s v="27.03.2025թ _x000a_N 247-Ա "/>
    <x v="203"/>
    <d v="2025-03-31T00:00:00"/>
    <d v="2025-04-03T00:00:00"/>
    <x v="10"/>
    <n v="150.09925000000001"/>
    <n v="3.2"/>
    <n v="248.904"/>
    <n v="248.904"/>
    <n v="0"/>
    <n v="3"/>
    <n v="128.595"/>
    <n v="4"/>
    <n v="222.898"/>
    <n v="0"/>
    <n v="600.39700000000005"/>
  </r>
  <r>
    <x v="26"/>
    <s v="27.2"/>
    <s v="2025 թվական, _x000a_2-րդ եռամսյակ"/>
    <s v="27.03.2025թ _x000a_N 247-Ա "/>
    <x v="204"/>
    <d v="2025-03-31T00:00:00"/>
    <d v="2025-04-03T00:00:00"/>
    <x v="10"/>
    <n v="153.81950000000001"/>
    <n v="3.5"/>
    <n v="263.78500000000003"/>
    <n v="263.78500000000003"/>
    <n v="0"/>
    <n v="3"/>
    <n v="128.595"/>
    <n v="4"/>
    <n v="222.898"/>
    <n v="0"/>
    <n v="615.27800000000002"/>
  </r>
  <r>
    <x v="26"/>
    <s v="27.3"/>
    <s v="2025 թվական, _x000a_2-րդ եռամսյակ"/>
    <s v="27.03.2025թ _x000a_N 2/1768-Ա"/>
    <x v="205"/>
    <d v="2025-04-02T00:00:00"/>
    <d v="2025-04-05T00:00:00"/>
    <x v="14"/>
    <n v="235.34075000000001"/>
    <n v="4"/>
    <n v="461.9"/>
    <n v="461.9"/>
    <n v="0"/>
    <n v="3"/>
    <n v="264.089"/>
    <n v="4"/>
    <n v="215.374"/>
    <n v="0"/>
    <n v="941.36300000000006"/>
  </r>
  <r>
    <x v="26"/>
    <s v="27.4"/>
    <s v="2025 թվական, _x000a_2-րդ եռամսյակ"/>
    <s v="03.04.2025թ _x000a_N 2/1891-Ա"/>
    <x v="206"/>
    <d v="2025-04-06T00:00:00"/>
    <d v="2025-04-12T00:00:00"/>
    <x v="14"/>
    <n v="170.68914285714285"/>
    <n v="7"/>
    <n v="286.94400000000002"/>
    <n v="286.94400000000002"/>
    <n v="0"/>
    <n v="6"/>
    <n v="529.81100000000004"/>
    <n v="7"/>
    <n v="378.06900000000002"/>
    <n v="0"/>
    <n v="1194.8240000000001"/>
  </r>
  <r>
    <x v="26"/>
    <s v="27.5"/>
    <s v="2025 թվական, _x000a_2-րդ եռամսյակ"/>
    <s v="03.04.2025թ _x000a_N 2/1891-Ա"/>
    <x v="207"/>
    <d v="2025-04-06T00:00:00"/>
    <d v="2025-04-12T00:00:00"/>
    <x v="14"/>
    <n v="175.06428571428569"/>
    <n v="7"/>
    <n v="286.94400000000002"/>
    <n v="286.94400000000002"/>
    <n v="0"/>
    <n v="6"/>
    <n v="547.68299999999999"/>
    <n v="7"/>
    <n v="390.82299999999998"/>
    <n v="0"/>
    <n v="1225.4499999999998"/>
  </r>
  <r>
    <x v="26"/>
    <s v="27.6"/>
    <s v="2025 թվական, _x000a_2-րդ եռամսյակ"/>
    <s v="09.04.2025թ _x000a_N 2/2009-Ա"/>
    <x v="208"/>
    <d v="2025-04-09T00:00:00"/>
    <d v="2025-04-11T00:00:00"/>
    <x v="22"/>
    <n v="28.928000000000001"/>
    <n v="3"/>
    <n v="0"/>
    <n v="0"/>
    <n v="0"/>
    <n v="2"/>
    <n v="0"/>
    <n v="3"/>
    <n v="86.784000000000006"/>
    <n v="0"/>
    <n v="86.784000000000006"/>
  </r>
  <r>
    <x v="26"/>
    <s v="27.7"/>
    <s v="2025 թվական, _x000a_2-րդ եռամսյակ"/>
    <s v="04.04.2025թ _x000a_N 2/1916-Ա"/>
    <x v="209"/>
    <d v="2025-04-08T00:00:00"/>
    <d v="2025-04-11T00:00:00"/>
    <x v="3"/>
    <n v="117.02749999999999"/>
    <n v="6"/>
    <n v="194.14099999999999"/>
    <n v="194.14099999999999"/>
    <n v="0"/>
    <n v="3"/>
    <n v="142.62"/>
    <n v="4"/>
    <n v="131.34899999999999"/>
    <n v="0"/>
    <n v="468.10999999999996"/>
  </r>
  <r>
    <x v="26"/>
    <s v="27.8"/>
    <s v="2025 թվական, _x000a_2-րդ եռամսյակ"/>
    <s v="04.04.2025թ _x000a_N 2/1916-Ա"/>
    <x v="210"/>
    <d v="2025-04-08T00:00:00"/>
    <d v="2025-04-11T00:00:00"/>
    <x v="3"/>
    <n v="117.02749999999999"/>
    <n v="6"/>
    <n v="194.14099999999999"/>
    <n v="194.14099999999999"/>
    <n v="0"/>
    <n v="3"/>
    <n v="142.62"/>
    <n v="4"/>
    <n v="131.34899999999999"/>
    <n v="0"/>
    <n v="468.10999999999996"/>
  </r>
  <r>
    <x v="26"/>
    <s v="27.9"/>
    <s v="2025 թվական, _x000a_2-րդ եռամսյակ"/>
    <s v="04.04.2025թ _x000a_N 2/1916-Ա"/>
    <x v="211"/>
    <d v="2025-04-08T00:00:00"/>
    <d v="2025-04-11T00:00:00"/>
    <x v="3"/>
    <n v="117.02749999999999"/>
    <n v="5.5"/>
    <n v="194.14099999999999"/>
    <n v="194.14099999999999"/>
    <n v="0"/>
    <n v="3"/>
    <n v="142.62"/>
    <n v="4"/>
    <n v="131.34899999999999"/>
    <n v="0"/>
    <n v="468.10999999999996"/>
  </r>
  <r>
    <x v="26"/>
    <s v="27.10"/>
    <s v="2025 թվական, _x000a_2-րդ եռամսյակ"/>
    <s v="21.04.2025թ _x000a_N 2/2295-Ա"/>
    <x v="209"/>
    <d v="2025-04-20T00:00:00"/>
    <d v="2025-04-26T00:00:00"/>
    <x v="3"/>
    <n v="92.633571428571415"/>
    <n v="6"/>
    <n v="192.3"/>
    <n v="192.3"/>
    <n v="0"/>
    <n v="6"/>
    <n v="227.13300000000001"/>
    <n v="7"/>
    <n v="229.00200000000001"/>
    <n v="0"/>
    <n v="648.43499999999995"/>
  </r>
  <r>
    <x v="26"/>
    <s v="27.11"/>
    <s v="2025 թվական, _x000a_2-րդ եռամսյակ"/>
    <s v="21.04.2025թ _x000a_N 2/2295-Ա"/>
    <x v="210"/>
    <d v="2025-04-20T00:00:00"/>
    <d v="2025-04-26T00:00:00"/>
    <x v="3"/>
    <n v="92.633571428571415"/>
    <n v="6"/>
    <n v="192.3"/>
    <n v="192.3"/>
    <n v="0"/>
    <n v="6"/>
    <n v="227.13300000000001"/>
    <n v="7"/>
    <n v="229.00200000000001"/>
    <n v="0"/>
    <n v="648.43499999999995"/>
  </r>
  <r>
    <x v="26"/>
    <s v="27.12"/>
    <s v="2025 թվական, _x000a_2-րդ եռամսյակ"/>
    <s v="23.04.2025թ _x000a_N 2/2357-Ա"/>
    <x v="212"/>
    <d v="2025-04-28T00:00:00"/>
    <d v="2025-05-01T00:00:00"/>
    <x v="14"/>
    <n v="241.577"/>
    <n v="4.666666666666667"/>
    <n v="442.995"/>
    <n v="442.995"/>
    <n v="0"/>
    <n v="3"/>
    <n v="260.56099999999998"/>
    <n v="4"/>
    <n v="222.68700000000001"/>
    <n v="40.064999999999998"/>
    <n v="966.30799999999999"/>
  </r>
  <r>
    <x v="26"/>
    <s v="27.13"/>
    <s v="2025 թվական, _x000a_2-րդ եռամսյակ"/>
    <s v="25.04.2025թ _x000a_N 334-Ա _x000a_08.05.2025թ _x000a_N 381-Ա "/>
    <x v="203"/>
    <d v="2025-05-06T00:00:00"/>
    <d v="2025-05-07T00:00:00"/>
    <x v="79"/>
    <n v="123.518"/>
    <n v="3.2"/>
    <n v="184.27500000000001"/>
    <n v="184.27500000000001"/>
    <n v="0"/>
    <n v="1"/>
    <n v="23.097999999999999"/>
    <n v="2"/>
    <n v="39.662999999999997"/>
    <n v="0"/>
    <n v="247.036"/>
  </r>
  <r>
    <x v="26"/>
    <s v="27.14"/>
    <s v="2025 թվական, _x000a_2-րդ եռամսյակ"/>
    <s v="29.04.2025թ _x000a_N 2/751-Ա"/>
    <x v="213"/>
    <d v="2025-05-06T00:00:00"/>
    <d v="2025-05-08T00:00:00"/>
    <x v="79"/>
    <n v="72.38000000000001"/>
    <n v="3"/>
    <n v="111.3"/>
    <n v="111.3"/>
    <n v="0"/>
    <n v="2"/>
    <n v="46.261000000000003"/>
    <n v="3"/>
    <n v="59.579000000000001"/>
    <n v="0"/>
    <n v="217.14000000000001"/>
  </r>
  <r>
    <x v="26"/>
    <s v="27.15"/>
    <s v="2025 թվական, _x000a_2-րդ եռամսյակ"/>
    <s v="29.04.2025թ _x000a_N 2/2490-Ա"/>
    <x v="214"/>
    <d v="2025-05-06T00:00:00"/>
    <d v="2025-05-08T00:00:00"/>
    <x v="79"/>
    <n v="72.38000000000001"/>
    <n v="2"/>
    <n v="111.3"/>
    <n v="111.3"/>
    <n v="0"/>
    <n v="2"/>
    <n v="46.261000000000003"/>
    <n v="3"/>
    <n v="59.579000000000001"/>
    <n v="0"/>
    <n v="217.14000000000001"/>
  </r>
  <r>
    <x v="26"/>
    <s v="27.16"/>
    <s v="2025 թվական, _x000a_2-րդ եռամսյակ"/>
    <s v="29.04.2025թ _x000a_N 2/2490-Ա"/>
    <x v="215"/>
    <d v="2025-05-06T00:00:00"/>
    <d v="2025-05-08T00:00:00"/>
    <x v="79"/>
    <n v="72.38000000000001"/>
    <n v="3"/>
    <n v="111.3"/>
    <n v="111.3"/>
    <n v="0"/>
    <n v="2"/>
    <n v="46.261000000000003"/>
    <n v="3"/>
    <n v="59.579000000000001"/>
    <n v="0"/>
    <n v="217.14000000000001"/>
  </r>
  <r>
    <x v="26"/>
    <s v="27.17"/>
    <s v="2025 թվական, _x000a_2-րդ եռամսյակ"/>
    <s v="29.04.2025թ _x000a_N 2/2490-Ա"/>
    <x v="216"/>
    <d v="2025-05-06T00:00:00"/>
    <d v="2025-05-08T00:00:00"/>
    <x v="79"/>
    <n v="72.38000000000001"/>
    <n v="3"/>
    <n v="111.3"/>
    <n v="111.3"/>
    <n v="0"/>
    <n v="2"/>
    <n v="46.261000000000003"/>
    <n v="3"/>
    <n v="59.579000000000001"/>
    <n v="0"/>
    <n v="217.14000000000001"/>
  </r>
  <r>
    <x v="26"/>
    <s v="27.18"/>
    <s v="2025 թվական, _x000a_2-րդ եռամսյակ"/>
    <s v="05.05.2025թ _x000a_N 2/2597-Ա"/>
    <x v="217"/>
    <d v="2025-05-06T00:00:00"/>
    <d v="2025-05-09T00:00:00"/>
    <x v="80"/>
    <n v="401.04372000000001"/>
    <n v="1"/>
    <n v="314.89"/>
    <n v="314.89"/>
    <n v="0"/>
    <n v="1"/>
    <n v="53.555"/>
    <n v="1"/>
    <n v="32.59872"/>
    <n v="0"/>
    <n v="401.04372000000001"/>
  </r>
  <r>
    <x v="26"/>
    <s v="27.19"/>
    <s v="2025 թվական, _x000a_2-րդ եռամսյակ"/>
    <s v="29.04.2025թ _x000a_N 2/2483-Ա "/>
    <x v="204"/>
    <d v="2025-05-12T00:00:00"/>
    <d v="2025-05-14T00:00:00"/>
    <x v="14"/>
    <n v="311.79750000000001"/>
    <n v="3.5"/>
    <n v="339.07499999999999"/>
    <n v="339.07499999999999"/>
    <n v="0"/>
    <n v="2"/>
    <n v="175.32900000000001"/>
    <n v="2"/>
    <n v="109.191"/>
    <n v="0"/>
    <n v="623.59500000000003"/>
  </r>
  <r>
    <x v="26"/>
    <s v="27.20"/>
    <s v="2025 թվական, _x000a_2-րդ եռամսյակ"/>
    <s v="29.04.2025թ _x000a_N 2/2483-Ա "/>
    <x v="212"/>
    <d v="2025-05-12T00:00:00"/>
    <d v="2025-05-14T00:00:00"/>
    <x v="14"/>
    <n v="233.21166666666667"/>
    <n v="4.666666666666667"/>
    <n v="329.16500000000002"/>
    <n v="329.16500000000002"/>
    <n v="0"/>
    <n v="2"/>
    <n v="178.51900000000001"/>
    <n v="3"/>
    <n v="163.78700000000001"/>
    <n v="28.164000000000001"/>
    <n v="699.63499999999999"/>
  </r>
  <r>
    <x v="26"/>
    <s v="27.21"/>
    <s v="2025 թվական, _x000a_2-րդ եռամսյակ"/>
    <s v="29.04.2025թ _x000a_N 2/2483-Ա "/>
    <x v="218"/>
    <d v="2025-05-12T00:00:00"/>
    <d v="2025-05-14T00:00:00"/>
    <x v="14"/>
    <n v="222.125"/>
    <n v="3"/>
    <n v="329.16500000000002"/>
    <n v="329.16500000000002"/>
    <n v="0"/>
    <n v="2"/>
    <n v="173.423"/>
    <n v="3"/>
    <n v="163.78700000000001"/>
    <n v="0"/>
    <n v="666.375"/>
  </r>
  <r>
    <x v="26"/>
    <s v="27.22"/>
    <s v="2025 թվական, _x000a_2-րդ եռամսյակ"/>
    <s v="25.04.2025թ _x000a_N 2/2380-Ա"/>
    <x v="219"/>
    <d v="2025-05-14T00:00:00"/>
    <d v="2025-05-17T00:00:00"/>
    <x v="25"/>
    <n v="151.27975000000001"/>
    <n v="4"/>
    <n v="263.18099999999998"/>
    <n v="263.18099999999998"/>
    <n v="0"/>
    <n v="3"/>
    <n v="152.06899999999999"/>
    <n v="4"/>
    <n v="189.869"/>
    <n v="0"/>
    <n v="605.11900000000003"/>
  </r>
  <r>
    <x v="26"/>
    <s v="27.23"/>
    <s v="2025 թվական, _x000a_2-րդ եռամսյակ"/>
    <s v="28.04.2025թ _x000a_N Ա2/741-Ա"/>
    <x v="220"/>
    <d v="2025-05-25T00:00:00"/>
    <d v="2025-05-31T00:00:00"/>
    <x v="81"/>
    <n v="152.39957142857142"/>
    <n v="7"/>
    <n v="771.84199999999998"/>
    <n v="771.84199999999998"/>
    <n v="0"/>
    <n v="6"/>
    <n v="138.62100000000001"/>
    <n v="7"/>
    <n v="156.334"/>
    <n v="0"/>
    <n v="1066.797"/>
  </r>
  <r>
    <x v="26"/>
    <s v="27.24"/>
    <s v="2025 թվական, _x000a_2-րդ եռամսյակ"/>
    <s v="28.04.2025թ _x000a_N 2/2454-Ա"/>
    <x v="221"/>
    <d v="2025-05-25T00:00:00"/>
    <d v="2025-05-31T00:00:00"/>
    <x v="81"/>
    <n v="152.39957142857142"/>
    <n v="7"/>
    <n v="771.84199999999998"/>
    <n v="771.84199999999998"/>
    <n v="0"/>
    <n v="6"/>
    <n v="138.62100000000001"/>
    <n v="7"/>
    <n v="156.334"/>
    <n v="0"/>
    <n v="1066.797"/>
  </r>
  <r>
    <x v="26"/>
    <s v="27.25"/>
    <s v="2025 թվական, _x000a_2-րդ եռամսյակ"/>
    <s v="15.05.2025թ _x000a_N 2/2869-Ա"/>
    <x v="222"/>
    <d v="2025-05-18T00:00:00"/>
    <d v="2025-05-23T00:00:00"/>
    <x v="82"/>
    <n v="100.6825"/>
    <n v="6"/>
    <n v="333.19299999999998"/>
    <n v="333.19299999999998"/>
    <n v="0"/>
    <n v="5"/>
    <n v="162.572"/>
    <n v="6"/>
    <n v="108.33"/>
    <n v="0"/>
    <n v="604.09500000000003"/>
  </r>
  <r>
    <x v="26"/>
    <s v="27.26"/>
    <s v="2025 թվական, _x000a_2-րդ եռամսյակ"/>
    <s v="15.05.2025թ _x000a_N 2/2869-Ա"/>
    <x v="223"/>
    <d v="2025-05-18T00:00:00"/>
    <d v="2025-05-23T00:00:00"/>
    <x v="82"/>
    <n v="100.6825"/>
    <n v="6"/>
    <n v="333.19299999999998"/>
    <n v="333.19299999999998"/>
    <n v="0"/>
    <n v="5"/>
    <n v="162.572"/>
    <n v="6"/>
    <n v="108.33"/>
    <n v="0"/>
    <n v="604.09500000000003"/>
  </r>
  <r>
    <x v="26"/>
    <s v="27.27"/>
    <s v="2025 թվական, _x000a_2-րդ եռամսյակ"/>
    <s v="15.05.2025թ _x000a_N 2/2875-Ա"/>
    <x v="224"/>
    <d v="2025-05-25T00:00:00"/>
    <d v="2025-05-31T00:00:00"/>
    <x v="16"/>
    <n v="87.730999999999995"/>
    <n v="7"/>
    <n v="163.136"/>
    <n v="163.136"/>
    <n v="0"/>
    <n v="6"/>
    <n v="224.566"/>
    <n v="7"/>
    <n v="226.41499999999999"/>
    <n v="0"/>
    <n v="614.11699999999996"/>
  </r>
  <r>
    <x v="26"/>
    <s v="27.28"/>
    <s v="2025 թվական, _x000a_2-րդ եռամսյակ"/>
    <s v="15.05.2025թ _x000a_N 2/2875-Ա"/>
    <x v="225"/>
    <d v="2025-05-25T00:00:00"/>
    <d v="2025-05-31T00:00:00"/>
    <x v="16"/>
    <n v="87.730999999999995"/>
    <n v="7"/>
    <n v="163.136"/>
    <n v="163.136"/>
    <n v="0"/>
    <n v="6"/>
    <n v="224.566"/>
    <n v="7"/>
    <n v="226.41499999999999"/>
    <n v="0"/>
    <n v="614.11699999999996"/>
  </r>
  <r>
    <x v="26"/>
    <s v="27.29"/>
    <s v="2025 թվական, _x000a_2-րդ եռամսյակ"/>
    <s v="16.05.2025թ _x000a_N 2/2894-Ա"/>
    <x v="209"/>
    <d v="2025-05-18T00:00:00"/>
    <d v="2025-05-24T00:00:00"/>
    <x v="16"/>
    <n v="84.652000000000001"/>
    <n v="6"/>
    <n v="142.66"/>
    <n v="142.66"/>
    <n v="0"/>
    <n v="6"/>
    <n v="224.03"/>
    <n v="7"/>
    <n v="225.874"/>
    <n v="0"/>
    <n v="592.56399999999996"/>
  </r>
  <r>
    <x v="26"/>
    <s v="27.30"/>
    <s v="2025 թվական, _x000a_2-րդ եռամսյակ"/>
    <s v="16.05.2025թ _x000a_N 2/2894-Ա"/>
    <x v="210"/>
    <d v="2025-05-18T00:00:00"/>
    <d v="2025-05-24T00:00:00"/>
    <x v="16"/>
    <n v="84.652000000000001"/>
    <n v="6"/>
    <n v="142.66"/>
    <n v="142.66"/>
    <n v="0"/>
    <n v="6"/>
    <n v="224.03"/>
    <n v="7"/>
    <n v="225.874"/>
    <n v="0"/>
    <n v="592.56399999999996"/>
  </r>
  <r>
    <x v="26"/>
    <s v="27.31"/>
    <s v="2025 թվական, _x000a_2-րդ եռամսյակ"/>
    <s v="15.05.2025թ _x000a_N 407-Ա "/>
    <x v="204"/>
    <d v="2025-05-22T00:00:00"/>
    <d v="2025-05-24T00:00:00"/>
    <x v="16"/>
    <n v="127.93233333333335"/>
    <n v="3.5"/>
    <n v="205.08799999999999"/>
    <n v="205.08799999999999"/>
    <n v="0"/>
    <n v="2"/>
    <n v="81.906000000000006"/>
    <n v="3"/>
    <n v="96.802999999999997"/>
    <n v="0"/>
    <n v="383.79700000000003"/>
  </r>
  <r>
    <x v="26"/>
    <s v="27.32"/>
    <s v="2025 թվական, _x000a_2-րդ եռամսյակ"/>
    <s v="21.05.2025թ _x000a_N 428-Ա _x000a_13.06.2025թ _x000a_N 512-Ա"/>
    <x v="203"/>
    <d v="2025-05-24T00:00:00"/>
    <d v="2025-05-29T00:00:00"/>
    <x v="83"/>
    <n v="265.35849999999999"/>
    <n v="3.2"/>
    <n v="294"/>
    <n v="294"/>
    <n v="0"/>
    <n v="5"/>
    <n v="994.63300000000004"/>
    <n v="6"/>
    <n v="303.51799999999997"/>
    <n v="0"/>
    <n v="1592.1510000000001"/>
  </r>
  <r>
    <x v="26"/>
    <s v="27.33"/>
    <s v="2025 թվական, _x000a_2-րդ եռամսյակ"/>
    <s v="20.05.2025թ _x000a_N 2/2983-Ա _x000a_19.06.2025թ _x000a_N 2/3860-Ա"/>
    <x v="226"/>
    <d v="2025-05-24T00:00:00"/>
    <d v="2025-05-29T00:00:00"/>
    <x v="83"/>
    <n v="201.82683333333333"/>
    <n v="6"/>
    <n v="294"/>
    <n v="294"/>
    <n v="0"/>
    <n v="5"/>
    <n v="612.19200000000001"/>
    <n v="6"/>
    <n v="304.76900000000001"/>
    <n v="0"/>
    <n v="1210.961"/>
  </r>
  <r>
    <x v="26"/>
    <s v="27.34"/>
    <s v="2025 թվական, _x000a_2-րդ եռամսյակ"/>
    <s v="20.05.2025թ _x000a_N 2/3001-Ա "/>
    <x v="204"/>
    <d v="2025-05-26T00:00:00"/>
    <d v="2025-05-30T00:00:00"/>
    <x v="27"/>
    <n v="56.440599999999996"/>
    <n v="3.5"/>
    <n v="0"/>
    <n v="0"/>
    <n v="0"/>
    <n v="4"/>
    <n v="0"/>
    <n v="5"/>
    <n v="282.20299999999997"/>
    <n v="0"/>
    <n v="282.20299999999997"/>
  </r>
  <r>
    <x v="26"/>
    <s v="27.35"/>
    <s v="2025 թվական, _x000a_2-րդ եռամսյակ"/>
    <s v="29.05.2025թ _x000a_N 2/3268-Ա "/>
    <x v="212"/>
    <d v="2025-05-30T00:00:00"/>
    <d v="2025-06-05T00:00:00"/>
    <x v="84"/>
    <n v="73.382857142857148"/>
    <n v="4.666666666666667"/>
    <n v="292.17200000000003"/>
    <n v="292.17200000000003"/>
    <n v="0"/>
    <n v="6"/>
    <n v="133.012"/>
    <n v="7"/>
    <n v="88.495999999999995"/>
    <n v="0"/>
    <n v="513.68000000000006"/>
  </r>
  <r>
    <x v="26"/>
    <s v="27.36"/>
    <s v="2025 թվական, _x000a_2-րդ եռամսյակ"/>
    <s v="29.05.2025թ _x000a_N 2/3268-Ա "/>
    <x v="227"/>
    <d v="2025-05-30T00:00:00"/>
    <d v="2025-06-05T00:00:00"/>
    <x v="84"/>
    <n v="73.382857142857148"/>
    <n v="7"/>
    <n v="292.17200000000003"/>
    <n v="292.17200000000003"/>
    <n v="0"/>
    <n v="6"/>
    <n v="133.012"/>
    <n v="7"/>
    <n v="88.495999999999995"/>
    <n v="0"/>
    <n v="513.68000000000006"/>
  </r>
  <r>
    <x v="26"/>
    <s v="27.37"/>
    <s v="2025 թվական, _x000a_2-րդ եռամսյակ"/>
    <s v="29.05.2025թ _x000a_N 2/3268-Ա "/>
    <x v="211"/>
    <d v="2025-05-30T00:00:00"/>
    <d v="2025-06-05T00:00:00"/>
    <x v="84"/>
    <n v="73.382857142857148"/>
    <n v="5.5"/>
    <n v="292.17200000000003"/>
    <n v="292.17200000000003"/>
    <n v="0"/>
    <n v="6"/>
    <n v="133.012"/>
    <n v="7"/>
    <n v="88.495999999999995"/>
    <n v="0"/>
    <n v="513.68000000000006"/>
  </r>
  <r>
    <x v="26"/>
    <s v="27.38"/>
    <s v="2025 թվական, _x000a_2-րդ եռամսյակ"/>
    <s v="29.05.2025թ _x000a_N 2/3258-Ա "/>
    <x v="228"/>
    <d v="2025-05-30T00:00:00"/>
    <d v="2025-06-05T00:00:00"/>
    <x v="84"/>
    <n v="73.382857142857148"/>
    <n v="7"/>
    <n v="292.17200000000003"/>
    <n v="292.17200000000003"/>
    <n v="0"/>
    <n v="6"/>
    <n v="133.012"/>
    <n v="7"/>
    <n v="88.495999999999995"/>
    <n v="0"/>
    <n v="513.68000000000006"/>
  </r>
  <r>
    <x v="26"/>
    <s v="27.39"/>
    <s v="2025 թվական, _x000a_2-րդ եռամսյակ"/>
    <s v="29.05.2025թ _x000a_N 2/3258-Ա "/>
    <x v="229"/>
    <d v="2025-05-30T00:00:00"/>
    <d v="2025-06-05T00:00:00"/>
    <x v="84"/>
    <n v="73.382857142857148"/>
    <n v="7"/>
    <n v="292.17200000000003"/>
    <n v="292.17200000000003"/>
    <n v="0"/>
    <n v="6"/>
    <n v="133.012"/>
    <n v="7"/>
    <n v="88.495999999999995"/>
    <n v="0"/>
    <n v="513.68000000000006"/>
  </r>
  <r>
    <x v="26"/>
    <s v="27.40"/>
    <s v="2025 թվական, _x000a_2-րդ եռամսյակ"/>
    <s v="02.06.2025թ _x000a_N 471-Ա "/>
    <x v="203"/>
    <d v="2025-06-03T00:00:00"/>
    <d v="2025-06-05T00:00:00"/>
    <x v="84"/>
    <n v="149.33833333333334"/>
    <n v="3.2"/>
    <n v="381.51"/>
    <n v="381.51"/>
    <n v="0"/>
    <n v="2"/>
    <n v="28.535"/>
    <n v="3"/>
    <n v="37.97"/>
    <n v="0"/>
    <n v="448.01499999999999"/>
  </r>
  <r>
    <x v="26"/>
    <s v="27.41"/>
    <s v="2025 թվական, _x000a_2-րդ եռամսյակ"/>
    <s v="29.05.2025թ _x000a_N Ա2/931-Ա  "/>
    <x v="230"/>
    <d v="2025-06-02T00:00:00"/>
    <d v="2025-06-05T00:00:00"/>
    <x v="84"/>
    <n v="143.07"/>
    <n v="4"/>
    <n v="381.51"/>
    <n v="381.51"/>
    <n v="0"/>
    <n v="3"/>
    <n v="103.39500000000001"/>
    <n v="4"/>
    <n v="87.375"/>
    <n v="0"/>
    <n v="572.28"/>
  </r>
  <r>
    <x v="26"/>
    <s v="27.42"/>
    <s v="2025 թվական, _x000a_2-րդ եռամսյակ"/>
    <s v="20.06.2025թ _x000a_N 2/3919-Ա  "/>
    <x v="231"/>
    <d v="2025-06-23T00:00:00"/>
    <d v="2025-06-27T00:00:00"/>
    <x v="7"/>
    <n v="135.72280000000001"/>
    <n v="5"/>
    <n v="218.928"/>
    <n v="218.928"/>
    <n v="0"/>
    <n v="4"/>
    <n v="265.10000000000002"/>
    <n v="5"/>
    <n v="194.58600000000001"/>
    <n v="0"/>
    <n v="678.61400000000003"/>
  </r>
  <r>
    <x v="26"/>
    <s v="27.43"/>
    <s v="2025 թվական, _x000a_2-րդ եռամսյակ"/>
    <s v="20.06.2025թ _x000a_N 535-Ա "/>
    <x v="203"/>
    <d v="2025-06-23T00:00:00"/>
    <d v="2025-06-23T00:00:00"/>
    <x v="22"/>
    <n v="121.25"/>
    <n v="3.2"/>
    <n v="92.715000000000003"/>
    <n v="92.715000000000003"/>
    <n v="0"/>
    <n v="0"/>
    <n v="0"/>
    <n v="1"/>
    <n v="28.535"/>
    <n v="0"/>
    <n v="121.25"/>
  </r>
  <r>
    <x v="26"/>
    <s v="27.44"/>
    <s v="2025 թվական, _x000a_2-րդ եռամսյակ"/>
    <s v="20.06.2025թ _x000a_N 2/3887-Ա  "/>
    <x v="214"/>
    <d v="2025-06-23T00:00:00"/>
    <d v="2025-06-23T00:00:00"/>
    <x v="22"/>
    <n v="121.25"/>
    <n v="2"/>
    <n v="92.715000000000003"/>
    <n v="92.715000000000003"/>
    <n v="0"/>
    <n v="0"/>
    <n v="0"/>
    <n v="1"/>
    <n v="28.535"/>
    <n v="0"/>
    <n v="121.25"/>
  </r>
  <r>
    <x v="27"/>
    <s v="28.1"/>
    <s v="2025 թվական, _x000a_2-րդ եռամսյակ"/>
    <s v="19.02.2025թ _x000a_N 87-Ա"/>
    <x v="232"/>
    <d v="2025-03-24T00:00:00"/>
    <d v="2025-03-29T00:00:00"/>
    <x v="56"/>
    <n v="20.048500000000001"/>
    <n v="6"/>
    <n v="0"/>
    <n v="0"/>
    <n v="0"/>
    <n v="5"/>
    <n v="72.17"/>
    <n v="6"/>
    <n v="0"/>
    <n v="48.121000000000002"/>
    <n v="120.291"/>
  </r>
  <r>
    <x v="27"/>
    <s v="28.2"/>
    <s v="2025 թվական, _x000a_2-րդ եռամսյակ"/>
    <s v="21.03.2025թ _x000a_N 138-Ա"/>
    <x v="233"/>
    <d v="2025-03-24T00:00:00"/>
    <d v="2025-03-28T00:00:00"/>
    <x v="25"/>
    <n v="2.9319999999999999"/>
    <n v="5"/>
    <n v="0"/>
    <n v="0"/>
    <n v="0"/>
    <n v="4"/>
    <n v="0"/>
    <n v="5"/>
    <n v="0"/>
    <n v="14.66"/>
    <n v="14.66"/>
  </r>
  <r>
    <x v="27"/>
    <s v="28.3"/>
    <s v="2025 թվական, _x000a_2-րդ եռամսյակ"/>
    <s v="21.03.2025թ _x000a_N 138-Ա"/>
    <x v="234"/>
    <d v="2025-03-24T00:00:00"/>
    <d v="2025-03-28T00:00:00"/>
    <x v="25"/>
    <n v="2.9319999999999999"/>
    <n v="5"/>
    <n v="0"/>
    <n v="0"/>
    <n v="0"/>
    <n v="4"/>
    <n v="0"/>
    <n v="5"/>
    <n v="0"/>
    <n v="14.66"/>
    <n v="14.66"/>
  </r>
  <r>
    <x v="27"/>
    <s v="28.4"/>
    <s v="2025 թվական, _x000a_2-րդ եռամսյակ"/>
    <s v="20.03.2025թ _x000a_N 136-Ա"/>
    <x v="235"/>
    <d v="2025-04-13T00:00:00"/>
    <d v="2025-04-18T00:00:00"/>
    <x v="50"/>
    <n v="145.447"/>
    <n v="6"/>
    <n v="231.46100000000001"/>
    <n v="231.46100000000001"/>
    <n v="0"/>
    <n v="5"/>
    <n v="298.66500000000002"/>
    <n v="6"/>
    <n v="336.95600000000002"/>
    <n v="5.6"/>
    <n v="872.68200000000002"/>
  </r>
  <r>
    <x v="27"/>
    <s v="28.5"/>
    <s v="2025 թվական, _x000a_2-րդ եռամսյակ"/>
    <s v="07.04.2025թ _x000a_N 632-Ա"/>
    <x v="236"/>
    <d v="2025-04-13T00:00:00"/>
    <d v="2025-04-18T00:00:00"/>
    <x v="32"/>
    <n v="48.094166666666666"/>
    <n v="6"/>
    <n v="0"/>
    <n v="0"/>
    <n v="0"/>
    <n v="5"/>
    <n v="0"/>
    <n v="6"/>
    <n v="288.565"/>
    <n v="0"/>
    <n v="288.565"/>
  </r>
  <r>
    <x v="27"/>
    <s v="28.6"/>
    <s v="2025 թվական, _x000a_2-րդ եռամսյակ"/>
    <s v="11.03.2025թ _x000a_N 117-Ա"/>
    <x v="237"/>
    <d v="2025-04-28T00:00:00"/>
    <d v="2025-05-01T00:00:00"/>
    <x v="85"/>
    <n v="172.02974999999998"/>
    <n v="4"/>
    <n v="323.75799999999998"/>
    <n v="323.75799999999998"/>
    <n v="0"/>
    <n v="3"/>
    <n v="165.31"/>
    <n v="4"/>
    <n v="199.05099999999999"/>
    <n v="0"/>
    <n v="688.11899999999991"/>
  </r>
  <r>
    <x v="27"/>
    <s v="28.7"/>
    <s v="2025 թվական, _x000a_2-րդ եռամսյակ"/>
    <s v="11.03.2025թ _x000a_N 117-Ա"/>
    <x v="238"/>
    <d v="2025-04-28T00:00:00"/>
    <d v="2025-05-01T00:00:00"/>
    <x v="85"/>
    <n v="172.02974999999998"/>
    <n v="4"/>
    <n v="323.75799999999998"/>
    <n v="323.75799999999998"/>
    <n v="0"/>
    <n v="3"/>
    <n v="165.31"/>
    <n v="4"/>
    <n v="199.05099999999999"/>
    <n v="0"/>
    <n v="688.11899999999991"/>
  </r>
  <r>
    <x v="27"/>
    <s v="28.8"/>
    <s v="2025 թվական, _x000a_2-րդ եռամսյակ"/>
    <s v="11.04.2025թ _x000a_N 170-Ա"/>
    <x v="239"/>
    <d v="2025-05-18T00:00:00"/>
    <d v="2025-05-22T00:00:00"/>
    <x v="56"/>
    <n v="164.61419999999998"/>
    <n v="5"/>
    <n v="215.78899999999999"/>
    <n v="215.78899999999999"/>
    <n v="0"/>
    <n v="4"/>
    <n v="263.613"/>
    <n v="5"/>
    <n v="270.35199999999998"/>
    <n v="73.317000000000007"/>
    <n v="823.07099999999991"/>
  </r>
  <r>
    <x v="27"/>
    <s v="28.9"/>
    <s v="2025 թվական, _x000a_2-րդ եռամսյակ"/>
    <s v="25.04.2025թ _x000a_N 195-Ա"/>
    <x v="239"/>
    <d v="2025-06-23T00:00:00"/>
    <d v="2025-06-27T00:00:00"/>
    <x v="56"/>
    <n v="134.46660000000003"/>
    <n v="5"/>
    <n v="242.488"/>
    <n v="242.488"/>
    <n v="0"/>
    <n v="4"/>
    <n v="159.53"/>
    <n v="5"/>
    <n v="270.315"/>
    <n v="0"/>
    <n v="672.33300000000008"/>
  </r>
  <r>
    <x v="27"/>
    <s v="28.10"/>
    <s v="2025 թվական, _x000a_2-րդ եռամսյակ"/>
    <s v="21.04.2025թ _x000a_N 181-Ա"/>
    <x v="240"/>
    <d v="2025-05-11T00:00:00"/>
    <d v="2025-05-15T00:00:00"/>
    <x v="86"/>
    <n v="149.85120000000001"/>
    <n v="6"/>
    <n v="269.39400000000001"/>
    <n v="269.39400000000001"/>
    <n v="0"/>
    <n v="4"/>
    <n v="226.709"/>
    <n v="5"/>
    <n v="253.15299999999999"/>
    <n v="0"/>
    <n v="749.25599999999997"/>
  </r>
  <r>
    <x v="27"/>
    <s v="28.11"/>
    <s v="2025 թվական, _x000a_2-րդ եռամսյակ"/>
    <s v="02.05.2025թ _x000a_N 207-Ա"/>
    <x v="241"/>
    <d v="2025-05-18T00:00:00"/>
    <d v="2025-05-23T00:00:00"/>
    <x v="50"/>
    <n v="189.50033333333332"/>
    <n v="6"/>
    <n v="330.19200000000001"/>
    <n v="330.19200000000001"/>
    <n v="0"/>
    <n v="5"/>
    <n v="442.31700000000001"/>
    <n v="6"/>
    <n v="349.49299999999999"/>
    <n v="15"/>
    <n v="1137.002"/>
  </r>
  <r>
    <x v="27"/>
    <s v="28.12"/>
    <s v="2025 թվական, _x000a_2-րդ եռամսյակ"/>
    <s v="02.05.2025թ _x000a_N 207-Ա"/>
    <x v="232"/>
    <d v="2025-05-18T00:00:00"/>
    <d v="2025-05-23T00:00:00"/>
    <x v="50"/>
    <n v="183.65449999999998"/>
    <n v="6"/>
    <n v="330.19200000000001"/>
    <n v="330.19200000000001"/>
    <n v="0"/>
    <n v="5"/>
    <n v="422.24200000000002"/>
    <n v="6"/>
    <n v="349.49299999999999"/>
    <n v="0"/>
    <n v="1101.9269999999999"/>
  </r>
  <r>
    <x v="27"/>
    <s v="28.13"/>
    <s v="2025 թվական, _x000a_2-րդ եռամսյակ"/>
    <s v="07.05.2025թ _x000a_N 219-Ա"/>
    <x v="242"/>
    <d v="2025-05-19T00:00:00"/>
    <d v="2025-05-24T00:00:00"/>
    <x v="25"/>
    <n v="154.75983333333332"/>
    <n v="6"/>
    <n v="260.30099999999999"/>
    <n v="260.30099999999999"/>
    <n v="0"/>
    <n v="5"/>
    <n v="348.15100000000001"/>
    <n v="6"/>
    <n v="287.36099999999999"/>
    <n v="32.746000000000002"/>
    <n v="928.55899999999997"/>
  </r>
  <r>
    <x v="27"/>
    <s v="28.14"/>
    <s v="2025 թվական, _x000a_2-րդ եռամսյակ"/>
    <s v="15.05.2025թ _x000a_N 235-Ա"/>
    <x v="243"/>
    <d v="2025-06-02T00:00:00"/>
    <d v="2025-06-07T00:00:00"/>
    <x v="87"/>
    <n v="129.79083333333335"/>
    <n v="6"/>
    <n v="273.20800000000003"/>
    <n v="273.20800000000003"/>
    <n v="0"/>
    <n v="5"/>
    <n v="200.358"/>
    <n v="6"/>
    <n v="293.363"/>
    <n v="11.816000000000001"/>
    <n v="778.74500000000012"/>
  </r>
  <r>
    <x v="27"/>
    <s v="28.15"/>
    <s v="2025 թվական, _x000a_2-րդ եռամսյակ"/>
    <s v="15.05.2025թ _x000a_N 236-Ա"/>
    <x v="244"/>
    <d v="2025-06-01T00:00:00"/>
    <d v="2025-06-07T00:00:00"/>
    <x v="87"/>
    <n v="124.79371428571427"/>
    <n v="7"/>
    <n v="287.23700000000002"/>
    <n v="287.23700000000002"/>
    <n v="0"/>
    <n v="6"/>
    <n v="230.47800000000001"/>
    <n v="7"/>
    <n v="342.25700000000001"/>
    <n v="13.584"/>
    <n v="873.55599999999993"/>
  </r>
  <r>
    <x v="27"/>
    <s v="28.16"/>
    <s v="2025 թվական, _x000a_2-րդ եռամսյակ"/>
    <s v="23.05.2025թ _x000a_N 247-Ա"/>
    <x v="245"/>
    <d v="2025-05-29T00:00:00"/>
    <d v="2025-05-31T00:00:00"/>
    <x v="88"/>
    <n v="32.159933333333335"/>
    <n v="3"/>
    <n v="0"/>
    <n v="0"/>
    <n v="0"/>
    <n v="2"/>
    <n v="42.368200000000002"/>
    <n v="3"/>
    <n v="54.111600000000003"/>
    <n v="0"/>
    <n v="96.479800000000012"/>
  </r>
  <r>
    <x v="27"/>
    <s v="28.17"/>
    <s v="2025 թվական, _x000a_2-րդ եռամսյակ"/>
    <s v="30.05.2025թ _x000a_N 58-Ա"/>
    <x v="246"/>
    <d v="2025-06-01T00:00:00"/>
    <d v="2025-06-07T00:00:00"/>
    <x v="89"/>
    <n v="49.289142857142856"/>
    <n v="7"/>
    <n v="0"/>
    <n v="0"/>
    <n v="0"/>
    <n v="6"/>
    <n v="0"/>
    <n v="7"/>
    <n v="277.024"/>
    <n v="68"/>
    <n v="345.024"/>
  </r>
  <r>
    <x v="27"/>
    <s v="28.18"/>
    <s v="2025 թվական, _x000a_2-րդ եռամսյակ"/>
    <s v="30.05.2025թ _x000a_N 259-Ա"/>
    <x v="247"/>
    <d v="2025-06-01T00:00:00"/>
    <d v="2025-06-07T00:00:00"/>
    <x v="89"/>
    <n v="39.574857142857141"/>
    <n v="7"/>
    <n v="0"/>
    <n v="0"/>
    <n v="0"/>
    <n v="6"/>
    <n v="0"/>
    <n v="7"/>
    <n v="277.024"/>
    <n v="0"/>
    <n v="277.024"/>
  </r>
  <r>
    <x v="27"/>
    <s v="28.19"/>
    <s v="2025 թվական, _x000a_2-րդ եռամսյակ"/>
    <s v="30.05.2025թ _x000a_N 259-Ա"/>
    <x v="240"/>
    <d v="2025-06-01T00:00:00"/>
    <d v="2025-06-07T00:00:00"/>
    <x v="89"/>
    <n v="39.574857142857141"/>
    <n v="6"/>
    <n v="0"/>
    <n v="0"/>
    <n v="0"/>
    <n v="6"/>
    <n v="0"/>
    <n v="7"/>
    <n v="277.024"/>
    <n v="0"/>
    <n v="277.024"/>
  </r>
  <r>
    <x v="28"/>
    <s v="29.1"/>
    <s v="2025 թվական, _x000a_2-րդ եռամսյակ"/>
    <s v="26.03.2025թ _x000a_N 2121-Ա"/>
    <x v="248"/>
    <d v="2025-04-06T00:00:00"/>
    <d v="2025-04-12T00:00:00"/>
    <x v="90"/>
    <n v="5.0714285714285712"/>
    <n v="7"/>
    <n v="0"/>
    <n v="0"/>
    <n v="0"/>
    <n v="6"/>
    <n v="0"/>
    <n v="7"/>
    <n v="0"/>
    <n v="35.5"/>
    <n v="35.5"/>
  </r>
  <r>
    <x v="29"/>
    <s v="30.1"/>
    <s v="2025 թվական, _x000a_2-րդ եռամսյակ"/>
    <s v="29.04.2025թ _x000a_N 108-Ա_x000a_15.05.2025թ _x000a_N 122-Ա"/>
    <x v="249"/>
    <d v="2025-06-08T00:00:00"/>
    <d v="2025-06-18T00:00:00"/>
    <x v="1"/>
    <n v="102.10881818181819"/>
    <n v="11.333333333333334"/>
    <n v="284.75099999999998"/>
    <n v="284.75099999999998"/>
    <n v="0"/>
    <n v="10"/>
    <n v="492.74700000000001"/>
    <n v="11"/>
    <n v="345.69900000000001"/>
    <n v="0"/>
    <n v="1123.1970000000001"/>
  </r>
  <r>
    <x v="29"/>
    <s v="30.2"/>
    <s v="2025 թվական, _x000a_2-րդ եռամսյակ"/>
    <s v="29.04.2025թ _x000a_N 108-Ա_x000a_15.05.2025թ _x000a_N 122-Ա"/>
    <x v="249"/>
    <d v="2025-06-18T00:00:00"/>
    <d v="2025-06-27T00:00:00"/>
    <x v="82"/>
    <n v="57.446199999999997"/>
    <n v="11.333333333333334"/>
    <n v="107.322"/>
    <n v="107.322"/>
    <n v="0"/>
    <n v="9"/>
    <n v="321.25599999999997"/>
    <n v="10"/>
    <n v="145.88399999999999"/>
    <n v="0"/>
    <n v="574.46199999999999"/>
  </r>
  <r>
    <x v="29"/>
    <s v="30.3"/>
    <s v="2025 թվական, _x000a_2-րդ եռամսյակ"/>
    <s v="29.04.2025թ _x000a_N 108-Ա_x000a_15.05.2025թ _x000a_N 122-Ա"/>
    <x v="249"/>
    <d v="2025-06-27T00:00:00"/>
    <d v="2025-07-09T00:00:00"/>
    <x v="16"/>
    <n v="115.92738461538463"/>
    <n v="11.333333333333334"/>
    <n v="329.11799999999999"/>
    <n v="329.11799999999999"/>
    <n v="0"/>
    <n v="12"/>
    <n v="754.25300000000004"/>
    <n v="13"/>
    <n v="423.685"/>
    <n v="0"/>
    <n v="1507.056"/>
  </r>
  <r>
    <x v="29"/>
    <s v="30.4"/>
    <s v="2025 թվական, _x000a_2-րդ եռամսյակ"/>
    <s v="29.04.2025թ _x000a_N 108-Ա_x000a_15.05.2025թ _x000a_N 122-Ա"/>
    <x v="250"/>
    <d v="2025-06-08T00:00:00"/>
    <d v="2025-06-18T00:00:00"/>
    <x v="1"/>
    <n v="102.10881818181819"/>
    <n v="11.333333333333334"/>
    <n v="284.75099999999998"/>
    <n v="284.75099999999998"/>
    <n v="0"/>
    <n v="10"/>
    <n v="492.74700000000001"/>
    <n v="11"/>
    <n v="345.69900000000001"/>
    <n v="0"/>
    <n v="1123.1970000000001"/>
  </r>
  <r>
    <x v="29"/>
    <s v="30.5"/>
    <s v="2025 թվական, _x000a_2-րդ եռամսյակ"/>
    <s v="29.04.2025թ _x000a_N 108-Ա_x000a_15.05.2025թ _x000a_N 122-Ա"/>
    <x v="250"/>
    <d v="2025-06-18T00:00:00"/>
    <d v="2025-06-27T00:00:00"/>
    <x v="82"/>
    <n v="57.446199999999997"/>
    <n v="11.333333333333334"/>
    <n v="107.322"/>
    <n v="107.322"/>
    <n v="0"/>
    <n v="9"/>
    <n v="321.25599999999997"/>
    <n v="10"/>
    <n v="145.88399999999999"/>
    <n v="0"/>
    <n v="574.46199999999999"/>
  </r>
  <r>
    <x v="29"/>
    <s v="30.6"/>
    <s v="2025 թվական, _x000a_2-րդ եռամսյակ"/>
    <s v="29.04.2025թ _x000a_N 108-Ա_x000a_15.05.2025թ _x000a_N 122-Ա"/>
    <x v="250"/>
    <d v="2025-06-27T00:00:00"/>
    <d v="2025-07-09T00:00:00"/>
    <x v="16"/>
    <n v="115.92738461538463"/>
    <n v="11.333333333333334"/>
    <n v="329.11799999999999"/>
    <n v="329.11799999999999"/>
    <n v="0"/>
    <n v="12"/>
    <n v="754.25300000000004"/>
    <n v="13"/>
    <n v="423.685"/>
    <n v="0"/>
    <n v="1507.056"/>
  </r>
  <r>
    <x v="30"/>
    <s v="31.1"/>
    <s v="2025 թվական, _x000a_2-րդ եռամսյակ"/>
    <s v="21.02.2025թ _x000a_N 37-Ա"/>
    <x v="251"/>
    <d v="2025-03-16T00:00:00"/>
    <d v="2025-03-28T00:00:00"/>
    <x v="18"/>
    <n v="4.4583076923076925"/>
    <n v="13"/>
    <n v="0"/>
    <n v="0"/>
    <n v="0"/>
    <n v="12"/>
    <n v="0"/>
    <n v="13"/>
    <n v="0"/>
    <n v="57.957999999999998"/>
    <n v="57.957999999999998"/>
  </r>
  <r>
    <x v="31"/>
    <s v="32.1"/>
    <s v="2025 թվական, _x000a_2-րդ եռամսյակ"/>
    <s v="27.03.2025թ _x000a_N 248-Ա"/>
    <x v="252"/>
    <d v="2025-04-14T00:00:00"/>
    <d v="2025-04-17T00:00:00"/>
    <x v="8"/>
    <n v="249.403325"/>
    <n v="4"/>
    <n v="505.88400000000001"/>
    <n v="505.88400000000001"/>
    <n v="0"/>
    <n v="3"/>
    <n v="244.61100000000002"/>
    <n v="4"/>
    <n v="247.1183"/>
    <n v="0"/>
    <n v="997.61329999999998"/>
  </r>
  <r>
    <x v="32"/>
    <s v="33.1"/>
    <s v="2025 թվական, _x000a_2-րդ եռամսյակ"/>
    <s v="22.04.2025թ _x000a_N 741-Ա 23.04.2025թ _x000a_N 743-Ա"/>
    <x v="253"/>
    <d v="2025-04-28T00:00:00"/>
    <d v="2025-04-30T00:00:00"/>
    <x v="91"/>
    <n v="158.72733333333335"/>
    <n v="3"/>
    <n v="476.18200000000002"/>
    <n v="476.18200000000002"/>
    <n v="0"/>
    <n v="2"/>
    <n v="0"/>
    <n v="3"/>
    <n v="0"/>
    <n v="0"/>
    <n v="476.182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8" indent="0" compact="0" compactData="0" multipleFieldFilters="0">
  <location ref="A10:M265" firstHeaderRow="0" firstDataRow="1" firstDataCol="2"/>
  <pivotFields count="20">
    <pivotField axis="axisRow" compact="0" outline="0" showAll="0" sortType="ascending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Անունը, ազգանունը, _x000a_զբաղեցրած պաշտոնը" axis="axisRow" compact="0" outline="0" showAll="0" defaultSubtotal="0">
      <items count="254">
        <item x="32"/>
        <item x="25"/>
        <item x="53"/>
        <item x="59"/>
        <item x="55"/>
        <item x="71"/>
        <item x="74"/>
        <item x="82"/>
        <item x="85"/>
        <item x="83"/>
        <item x="99"/>
        <item x="108"/>
        <item x="106"/>
        <item x="143"/>
        <item x="141"/>
        <item x="142"/>
        <item x="160"/>
        <item x="153"/>
        <item x="150"/>
        <item x="152"/>
        <item x="167"/>
        <item x="199"/>
        <item x="204"/>
        <item x="219"/>
        <item x="212"/>
        <item x="214"/>
        <item x="211"/>
        <item x="229"/>
        <item x="251"/>
        <item x="2"/>
        <item x="30"/>
        <item x="33"/>
        <item x="45"/>
        <item x="46"/>
        <item x="44"/>
        <item x="56"/>
        <item x="66"/>
        <item x="70"/>
        <item x="72"/>
        <item x="92"/>
        <item x="84"/>
        <item x="100"/>
        <item x="107"/>
        <item x="113"/>
        <item x="111"/>
        <item x="110"/>
        <item x="109"/>
        <item x="118"/>
        <item x="116"/>
        <item x="115"/>
        <item x="117"/>
        <item x="119"/>
        <item x="139"/>
        <item x="140"/>
        <item x="123"/>
        <item x="154"/>
        <item x="161"/>
        <item x="151"/>
        <item x="172"/>
        <item x="183"/>
        <item x="179"/>
        <item x="178"/>
        <item x="180"/>
        <item x="181"/>
        <item x="192"/>
        <item x="221"/>
        <item x="215"/>
        <item x="213"/>
        <item x="203"/>
        <item x="210"/>
        <item x="232"/>
        <item x="243"/>
        <item x="236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4"/>
        <item x="57"/>
        <item x="58"/>
        <item x="60"/>
        <item x="61"/>
        <item x="62"/>
        <item x="63"/>
        <item x="64"/>
        <item x="65"/>
        <item x="67"/>
        <item x="68"/>
        <item x="69"/>
        <item x="73"/>
        <item x="75"/>
        <item x="76"/>
        <item x="77"/>
        <item x="78"/>
        <item x="79"/>
        <item x="80"/>
        <item x="81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1"/>
        <item x="102"/>
        <item x="103"/>
        <item x="104"/>
        <item x="105"/>
        <item x="112"/>
        <item x="114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4"/>
        <item x="145"/>
        <item x="146"/>
        <item x="147"/>
        <item x="148"/>
        <item x="149"/>
        <item x="155"/>
        <item x="156"/>
        <item x="157"/>
        <item x="158"/>
        <item x="159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82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200"/>
        <item x="201"/>
        <item x="202"/>
        <item x="205"/>
        <item x="206"/>
        <item x="207"/>
        <item x="208"/>
        <item x="209"/>
        <item x="216"/>
        <item x="217"/>
        <item x="218"/>
        <item x="220"/>
        <item x="222"/>
        <item x="223"/>
        <item x="224"/>
        <item x="225"/>
        <item x="226"/>
        <item x="227"/>
        <item x="228"/>
        <item x="230"/>
        <item x="231"/>
        <item x="233"/>
        <item x="234"/>
        <item x="235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2"/>
        <item x="253"/>
      </items>
    </pivotField>
    <pivotField compact="0" numFmtId="169" outline="0" showAll="0" defaultSubtotal="0"/>
    <pivotField compact="0" numFmtId="169" outline="0" showAll="0" defaultSubtotal="0"/>
    <pivotField compact="0" outline="0" showAll="0" defaultSubtotal="0">
      <items count="92">
        <item x="87"/>
        <item x="50"/>
        <item x="3"/>
        <item x="5"/>
        <item x="25"/>
        <item x="22"/>
        <item x="26"/>
        <item x="8"/>
        <item x="41"/>
        <item x="39"/>
        <item x="36"/>
        <item x="42"/>
        <item x="56"/>
        <item x="2"/>
        <item x="11"/>
        <item x="44"/>
        <item x="17"/>
        <item x="67"/>
        <item x="73"/>
        <item x="75"/>
        <item x="85"/>
        <item x="0"/>
        <item x="1"/>
        <item x="4"/>
        <item x="6"/>
        <item x="7"/>
        <item x="9"/>
        <item x="10"/>
        <item x="12"/>
        <item x="13"/>
        <item x="14"/>
        <item x="15"/>
        <item x="16"/>
        <item x="18"/>
        <item x="19"/>
        <item x="20"/>
        <item x="21"/>
        <item x="23"/>
        <item x="24"/>
        <item x="27"/>
        <item x="28"/>
        <item x="29"/>
        <item x="30"/>
        <item x="31"/>
        <item x="32"/>
        <item x="33"/>
        <item x="34"/>
        <item x="35"/>
        <item x="37"/>
        <item x="38"/>
        <item x="40"/>
        <item x="43"/>
        <item x="45"/>
        <item x="46"/>
        <item x="47"/>
        <item x="48"/>
        <item x="49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4"/>
        <item x="76"/>
        <item x="77"/>
        <item x="78"/>
        <item x="79"/>
        <item x="80"/>
        <item x="81"/>
        <item x="82"/>
        <item x="83"/>
        <item x="84"/>
        <item x="86"/>
        <item x="88"/>
        <item x="89"/>
        <item x="90"/>
        <item x="91"/>
      </items>
    </pivotField>
    <pivotField compact="0" numFmtId="164" outline="0" showAll="0" defaultSubtotal="0"/>
    <pivotField dataField="1" compact="0" numFmtId="164" outline="0" showAll="0" defaultSubtotal="0"/>
    <pivotField dataField="1" compact="0" numFmtId="171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outline="0" dragToRow="0" dragToCol="0" dragToPage="0" showAll="0" defaultSubtotal="0"/>
  </pivotFields>
  <rowFields count="2">
    <field x="0"/>
    <field x="4"/>
  </rowFields>
  <rowItems count="255">
    <i>
      <x/>
      <x v="73"/>
    </i>
    <i r="1">
      <x v="74"/>
    </i>
    <i>
      <x v="1"/>
      <x v="29"/>
    </i>
    <i>
      <x v="2"/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3"/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>
      <x v="4"/>
      <x/>
    </i>
    <i r="1">
      <x v="1"/>
    </i>
    <i r="1">
      <x v="30"/>
    </i>
    <i r="1">
      <x v="31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5"/>
      <x v="107"/>
    </i>
    <i r="1">
      <x v="108"/>
    </i>
    <i r="1">
      <x v="109"/>
    </i>
    <i r="1">
      <x v="110"/>
    </i>
    <i r="1">
      <x v="111"/>
    </i>
    <i>
      <x v="6"/>
      <x v="32"/>
    </i>
    <i r="1">
      <x v="33"/>
    </i>
    <i r="1">
      <x v="34"/>
    </i>
    <i>
      <x v="7"/>
      <x v="112"/>
    </i>
    <i r="1">
      <x v="113"/>
    </i>
    <i r="1">
      <x v="114"/>
    </i>
    <i r="1">
      <x v="115"/>
    </i>
    <i>
      <x v="8"/>
      <x v="116"/>
    </i>
    <i r="1">
      <x v="117"/>
    </i>
    <i>
      <x v="9"/>
      <x v="2"/>
    </i>
    <i r="1">
      <x v="3"/>
    </i>
    <i r="1">
      <x v="4"/>
    </i>
    <i r="1">
      <x v="5"/>
    </i>
    <i r="1">
      <x v="35"/>
    </i>
    <i r="1">
      <x v="36"/>
    </i>
    <i r="1">
      <x v="37"/>
    </i>
    <i r="1">
      <x v="38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>
      <x v="10"/>
      <x v="6"/>
    </i>
    <i r="1">
      <x v="130"/>
    </i>
    <i r="1">
      <x v="131"/>
    </i>
    <i>
      <x v="11"/>
      <x v="132"/>
    </i>
    <i r="1">
      <x v="133"/>
    </i>
    <i r="1">
      <x v="134"/>
    </i>
    <i r="1">
      <x v="135"/>
    </i>
    <i r="1">
      <x v="136"/>
    </i>
    <i>
      <x v="12"/>
      <x v="7"/>
    </i>
    <i r="1">
      <x v="8"/>
    </i>
    <i r="1">
      <x v="9"/>
    </i>
    <i r="1">
      <x v="39"/>
    </i>
    <i r="1">
      <x v="40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>
      <x v="13"/>
      <x v="10"/>
    </i>
    <i r="1">
      <x v="41"/>
    </i>
    <i r="1">
      <x v="150"/>
    </i>
    <i r="1">
      <x v="151"/>
    </i>
    <i r="1">
      <x v="152"/>
    </i>
    <i>
      <x v="14"/>
      <x v="153"/>
    </i>
    <i r="1">
      <x v="154"/>
    </i>
    <i>
      <x v="15"/>
      <x v="11"/>
    </i>
    <i r="1">
      <x v="12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155"/>
    </i>
    <i r="1">
      <x v="156"/>
    </i>
    <i>
      <x v="16"/>
      <x v="51"/>
    </i>
    <i r="1">
      <x v="52"/>
    </i>
    <i r="1">
      <x v="53"/>
    </i>
    <i r="1">
      <x v="54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>
      <x v="17"/>
      <x v="13"/>
    </i>
    <i r="1">
      <x v="14"/>
    </i>
    <i r="1">
      <x v="15"/>
    </i>
    <i r="1">
      <x v="175"/>
    </i>
    <i r="1">
      <x v="176"/>
    </i>
    <i>
      <x v="18"/>
      <x v="177"/>
    </i>
    <i r="1">
      <x v="178"/>
    </i>
    <i>
      <x v="19"/>
      <x v="16"/>
    </i>
    <i r="1">
      <x v="17"/>
    </i>
    <i r="1">
      <x v="18"/>
    </i>
    <i r="1">
      <x v="19"/>
    </i>
    <i r="1">
      <x v="55"/>
    </i>
    <i r="1">
      <x v="56"/>
    </i>
    <i r="1">
      <x v="57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>
      <x v="20"/>
      <x v="20"/>
    </i>
    <i r="1">
      <x v="58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>
      <x v="21"/>
      <x v="59"/>
    </i>
    <i r="1">
      <x v="60"/>
    </i>
    <i r="1">
      <x v="61"/>
    </i>
    <i r="1">
      <x v="62"/>
    </i>
    <i r="1">
      <x v="63"/>
    </i>
    <i r="1">
      <x v="200"/>
    </i>
    <i r="1">
      <x v="201"/>
    </i>
    <i>
      <x v="22"/>
      <x v="202"/>
    </i>
    <i r="1">
      <x v="203"/>
    </i>
    <i r="1">
      <x v="204"/>
    </i>
    <i r="1">
      <x v="205"/>
    </i>
    <i r="1">
      <x v="206"/>
    </i>
    <i r="1">
      <x v="207"/>
    </i>
    <i>
      <x v="23"/>
      <x v="208"/>
    </i>
    <i>
      <x v="24"/>
      <x v="64"/>
    </i>
    <i>
      <x v="25"/>
      <x v="21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>
      <x v="26"/>
      <x v="22"/>
    </i>
    <i r="1">
      <x v="23"/>
    </i>
    <i r="1">
      <x v="24"/>
    </i>
    <i r="1">
      <x v="25"/>
    </i>
    <i r="1">
      <x v="26"/>
    </i>
    <i r="1">
      <x v="27"/>
    </i>
    <i r="1">
      <x v="65"/>
    </i>
    <i r="1">
      <x v="66"/>
    </i>
    <i r="1">
      <x v="67"/>
    </i>
    <i r="1">
      <x v="68"/>
    </i>
    <i r="1">
      <x v="69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>
      <x v="27"/>
      <x v="70"/>
    </i>
    <i r="1">
      <x v="71"/>
    </i>
    <i r="1">
      <x v="72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>
      <x v="28"/>
      <x v="249"/>
    </i>
    <i>
      <x v="29"/>
      <x v="250"/>
    </i>
    <i r="1">
      <x v="251"/>
    </i>
    <i>
      <x v="30"/>
      <x v="28"/>
    </i>
    <i>
      <x v="31"/>
      <x v="252"/>
    </i>
    <i>
      <x v="32"/>
      <x v="25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Գործուղման միջին ծախսը մեկ օրվա համար ըստ գործուղված անձի՝  գործուղումների քանակի" fld="19" baseField="4" baseItem="3"/>
    <dataField name="Average of Գործուղման միջին տևողությունը ըստ գործուղված անձի" fld="9" subtotal="average" baseField="4" baseItem="3"/>
    <dataField name="Sum of Ճանապարհածախսը՝ _x000a_այդ թվում" fld="10" baseField="0" baseItem="0" numFmtId="3"/>
    <dataField name="Sum of Էկոնոմ դաս" fld="11" baseField="0" baseItem="0" numFmtId="3"/>
    <dataField name="Sum of Բիզնես դաս" fld="12" baseField="0" baseItem="0" numFmtId="3"/>
    <dataField name="Sum of Գիշերավարձը" fld="14" baseField="0" baseItem="0" numFmtId="3"/>
    <dataField name="Sum of Գիշերավարձը _x000a_/օրերի քանակ/" fld="13" baseField="0" baseItem="0" numFmtId="3"/>
    <dataField name="Sum of Օրապահիկը_x000a_" fld="16" baseField="0" baseItem="0" numFmtId="3"/>
    <dataField name="Sum of Օրապահիկը_x000a_ /օրերի քանակ/" fld="15" baseField="0" baseItem="0" numFmtId="3"/>
    <dataField name="Sum of _x000a_Այլ ծախսեր" fld="17" baseField="0" baseItem="0" numFmtId="3"/>
    <dataField name="Sum of _x000a_Ընդամենը ծախսեր" fld="18" baseField="0" baseItem="0" numFmtId="3"/>
  </dataFields>
  <formats count="180">
    <format dxfId="179">
      <pivotArea field="0" type="button" dataOnly="0" labelOnly="1" outline="0" axis="axisRow" fieldPosition="0"/>
    </format>
    <format dxfId="178">
      <pivotArea field="4" type="button" dataOnly="0" labelOnly="1" outline="0" axis="axisRow" fieldPosition="1"/>
    </format>
    <format dxfId="177">
      <pivotArea dataOnly="0" labelOnly="1" outline="0" fieldPosition="0">
        <references count="1">
          <reference field="0" count="0"/>
        </references>
      </pivotArea>
    </format>
    <format dxfId="176">
      <pivotArea dataOnly="0" labelOnly="1" grandRow="1" outline="0" fieldPosition="0"/>
    </format>
    <format dxfId="175">
      <pivotArea type="all" dataOnly="0" outline="0" fieldPosition="0"/>
    </format>
    <format dxfId="174">
      <pivotArea outline="0" collapsedLevelsAreSubtotals="1" fieldPosition="0"/>
    </format>
    <format dxfId="173">
      <pivotArea field="0" type="button" dataOnly="0" labelOnly="1" outline="0" axis="axisRow" fieldPosition="0"/>
    </format>
    <format dxfId="172">
      <pivotArea field="4" type="button" dataOnly="0" labelOnly="1" outline="0" axis="axisRow" fieldPosition="1"/>
    </format>
    <format dxfId="171">
      <pivotArea dataOnly="0" labelOnly="1" outline="0" fieldPosition="0">
        <references count="1">
          <reference field="0" count="0"/>
        </references>
      </pivotArea>
    </format>
    <format dxfId="170">
      <pivotArea dataOnly="0" labelOnly="1" grandRow="1" outline="0" fieldPosition="0"/>
    </format>
    <format dxfId="169">
      <pivotArea field="0" type="button" dataOnly="0" labelOnly="1" outline="0" axis="axisRow" fieldPosition="0"/>
    </format>
    <format dxfId="168">
      <pivotArea field="4" type="button" dataOnly="0" labelOnly="1" outline="0" axis="axisRow" fieldPosition="1"/>
    </format>
    <format dxfId="167">
      <pivotArea field="7" type="button" dataOnly="0" labelOnly="1" outline="0"/>
    </format>
    <format dxfId="166">
      <pivotArea type="all" dataOnly="0" outline="0" fieldPosition="0"/>
    </format>
    <format dxfId="165">
      <pivotArea outline="0" collapsedLevelsAreSubtotals="1" fieldPosition="0"/>
    </format>
    <format dxfId="164">
      <pivotArea field="0" type="button" dataOnly="0" labelOnly="1" outline="0" axis="axisRow" fieldPosition="0"/>
    </format>
    <format dxfId="163">
      <pivotArea field="4" type="button" dataOnly="0" labelOnly="1" outline="0" axis="axisRow" fieldPosition="1"/>
    </format>
    <format dxfId="162">
      <pivotArea field="7" type="button" dataOnly="0" labelOnly="1" outline="0"/>
    </format>
    <format dxfId="161">
      <pivotArea dataOnly="0" labelOnly="1" outline="0" fieldPosition="0">
        <references count="1">
          <reference field="0" count="0"/>
        </references>
      </pivotArea>
    </format>
    <format dxfId="160">
      <pivotArea dataOnly="0" labelOnly="1" grandRow="1" outline="0" fieldPosition="0"/>
    </format>
    <format dxfId="159">
      <pivotArea field="4" type="button" dataOnly="0" labelOnly="1" outline="0" axis="axisRow" fieldPosition="1"/>
    </format>
    <format dxfId="158">
      <pivotArea field="4" type="button" dataOnly="0" labelOnly="1" outline="0" axis="axisRow" fieldPosition="1"/>
    </format>
    <format dxfId="157">
      <pivotArea field="4" type="button" dataOnly="0" labelOnly="1" outline="0" axis="axisRow" fieldPosition="1"/>
    </format>
    <format dxfId="156">
      <pivotArea outline="0" collapsedLevelsAreSubtotals="1" fieldPosition="0"/>
    </format>
    <format dxfId="155">
      <pivotArea field="7" type="button" dataOnly="0" labelOnly="1" outline="0"/>
    </format>
    <format dxfId="154">
      <pivotArea field="7" type="button" dataOnly="0" labelOnly="1" outline="0"/>
    </format>
    <format dxfId="153">
      <pivotArea dataOnly="0" labelOnly="1" outline="0" fieldPosition="0">
        <references count="1">
          <reference field="4" count="0"/>
        </references>
      </pivotArea>
    </format>
    <format dxfId="152">
      <pivotArea field="4" type="button" dataOnly="0" labelOnly="1" outline="0" axis="axisRow" fieldPosition="1"/>
    </format>
    <format dxfId="151">
      <pivotArea field="4" type="button" dataOnly="0" labelOnly="1" outline="0" axis="axisRow" fieldPosition="1"/>
    </format>
    <format dxfId="150">
      <pivotArea field="4" type="button" dataOnly="0" labelOnly="1" outline="0" axis="axisRow" fieldPosition="1"/>
    </format>
    <format dxfId="149">
      <pivotArea field="0" type="button" dataOnly="0" labelOnly="1" outline="0" axis="axisRow" fieldPosition="0"/>
    </format>
    <format dxfId="148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147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3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1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0" type="button" dataOnly="0" labelOnly="1" outline="0" axis="axisRow" fieldPosition="0"/>
    </format>
    <format dxfId="137">
      <pivotArea field="4" type="button" dataOnly="0" labelOnly="1" outline="0" axis="axisRow" fieldPosition="1"/>
    </format>
    <format dxfId="136">
      <pivotArea dataOnly="0" labelOnly="1" outline="0" fieldPosition="0">
        <references count="1">
          <reference field="0" count="0"/>
        </references>
      </pivotArea>
    </format>
    <format dxfId="135">
      <pivotArea dataOnly="0" labelOnly="1" grandRow="1" outline="0" fieldPosition="0"/>
    </format>
    <format dxfId="134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3">
      <pivotArea field="4" type="button" dataOnly="0" labelOnly="1" outline="0" axis="axisRow" fieldPosition="1"/>
    </format>
    <format dxfId="132">
      <pivotArea field="4" type="button" dataOnly="0" labelOnly="1" outline="0" axis="axisRow" fieldPosition="1"/>
    </format>
    <format dxfId="131">
      <pivotArea dataOnly="0" labelOnly="1" grandRow="1" outline="0" fieldPosition="0"/>
    </format>
    <format dxfId="130">
      <pivotArea field="4" type="button" dataOnly="0" labelOnly="1" outline="0" axis="axisRow" fieldPosition="1"/>
    </format>
    <format dxfId="129">
      <pivotArea dataOnly="0" labelOnly="1" grandRow="1" outline="0" fieldPosition="0"/>
    </format>
    <format dxfId="128">
      <pivotArea field="0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5">
      <pivotArea field="0" type="button" dataOnly="0" labelOnly="1" outline="0" axis="axisRow" fieldPosition="0"/>
    </format>
    <format dxfId="124">
      <pivotArea field="4" type="button" dataOnly="0" labelOnly="1" outline="0" axis="axisRow" fieldPosition="1"/>
    </format>
    <format dxfId="12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2">
      <pivotArea field="0" type="button" dataOnly="0" labelOnly="1" outline="0" axis="axisRow" fieldPosition="0"/>
    </format>
    <format dxfId="121">
      <pivotArea field="4" type="button" dataOnly="0" labelOnly="1" outline="0" axis="axisRow" fieldPosition="1"/>
    </format>
    <format dxfId="120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9">
      <pivotArea field="0" type="button" dataOnly="0" labelOnly="1" outline="0" axis="axisRow" fieldPosition="0"/>
    </format>
    <format dxfId="118">
      <pivotArea field="4" type="button" dataOnly="0" labelOnly="1" outline="0" axis="axisRow" fieldPosition="1"/>
    </format>
    <format dxfId="117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6">
      <pivotArea field="0" type="button" dataOnly="0" labelOnly="1" outline="0" axis="axisRow" fieldPosition="0"/>
    </format>
    <format dxfId="115">
      <pivotArea field="4" type="button" dataOnly="0" labelOnly="1" outline="0" axis="axisRow" fieldPosition="1"/>
    </format>
    <format dxfId="114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3">
      <pivotArea field="0" type="button" dataOnly="0" labelOnly="1" outline="0" axis="axisRow" fieldPosition="0"/>
    </format>
    <format dxfId="112">
      <pivotArea field="4" type="button" dataOnly="0" labelOnly="1" outline="0" axis="axisRow" fieldPosition="1"/>
    </format>
    <format dxfId="111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0">
      <pivotArea field="4" type="button" dataOnly="0" labelOnly="1" outline="0" axis="axisRow" fieldPosition="1"/>
    </format>
    <format dxfId="109">
      <pivotArea dataOnly="0" labelOnly="1" grandRow="1" outline="0" fieldPosition="0"/>
    </format>
    <format dxfId="108">
      <pivotArea field="4" type="button" dataOnly="0" labelOnly="1" outline="0" axis="axisRow" fieldPosition="1"/>
    </format>
    <format dxfId="107">
      <pivotArea dataOnly="0" labelOnly="1" grandRow="1" outline="0" fieldPosition="0"/>
    </format>
    <format dxfId="106">
      <pivotArea field="0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3">
      <pivotArea field="0" type="button" dataOnly="0" labelOnly="1" outline="0" axis="axisRow" fieldPosition="0"/>
    </format>
    <format dxfId="102">
      <pivotArea field="4" type="button" dataOnly="0" labelOnly="1" outline="0" axis="axisRow" fieldPosition="1"/>
    </format>
    <format dxfId="101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0">
      <pivotArea field="4" type="button" dataOnly="0" labelOnly="1" outline="0" axis="axisRow" fieldPosition="1"/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0" type="button" dataOnly="0" labelOnly="1" outline="0" axis="axisRow" fieldPosition="0"/>
    </format>
    <format dxfId="89">
      <pivotArea field="4" type="button" dataOnly="0" labelOnly="1" outline="0" axis="axisRow" fieldPosition="1"/>
    </format>
    <format dxfId="88">
      <pivotArea dataOnly="0" labelOnly="1" outline="0" fieldPosition="0">
        <references count="1">
          <reference field="0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10">
            <x v="0"/>
            <x v="1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5">
      <pivotArea field="0" type="button" dataOnly="0" labelOnly="1" outline="0" axis="axisRow" fieldPosition="0"/>
    </format>
    <format dxfId="84">
      <pivotArea field="4" type="button" dataOnly="0" labelOnly="1" outline="0" axis="axisRow" fieldPosition="1"/>
    </format>
    <format dxfId="83">
      <pivotArea dataOnly="0" labelOnly="1" outline="0" fieldPosition="0">
        <references count="1">
          <reference field="4294967294" count="10">
            <x v="0"/>
            <x v="1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2">
      <pivotArea field="4" type="button" dataOnly="0" labelOnly="1" outline="0" axis="axisRow" fieldPosition="1"/>
    </format>
    <format dxfId="81">
      <pivotArea dataOnly="0" labelOnly="1" grandRow="1" outline="0" fieldPosition="0"/>
    </format>
    <format dxfId="80">
      <pivotArea field="4" type="button" dataOnly="0" labelOnly="1" outline="0" axis="axisRow" fieldPosition="1"/>
    </format>
    <format dxfId="79">
      <pivotArea dataOnly="0" labelOnly="1" grandRow="1" outline="0" fieldPosition="0"/>
    </format>
    <format dxfId="78">
      <pivotArea field="4" type="button" dataOnly="0" labelOnly="1" outline="0" axis="axisRow" fieldPosition="1"/>
    </format>
    <format dxfId="77">
      <pivotArea dataOnly="0" labelOnly="1" grandRow="1" outline="0" fieldPosition="0"/>
    </format>
    <format dxfId="76">
      <pivotArea dataOnly="0" labelOnly="1" outline="0" fieldPosition="0">
        <references count="2">
          <reference field="0" count="1" selected="0">
            <x v="0"/>
          </reference>
          <reference field="4" count="2">
            <x v="73"/>
            <x v="74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1"/>
          </reference>
          <reference field="4" count="1">
            <x v="29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2"/>
          </reference>
          <reference field="4" count="1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3"/>
          </reference>
          <reference field="4" count="7">
            <x v="90"/>
            <x v="91"/>
            <x v="92"/>
            <x v="93"/>
            <x v="94"/>
            <x v="95"/>
            <x v="96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4"/>
          </reference>
          <reference field="4" count="14">
            <x v="0"/>
            <x v="1"/>
            <x v="30"/>
            <x v="31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5"/>
          </reference>
          <reference field="4" count="5">
            <x v="107"/>
            <x v="108"/>
            <x v="109"/>
            <x v="110"/>
            <x v="111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6"/>
          </reference>
          <reference field="4" count="3">
            <x v="32"/>
            <x v="33"/>
            <x v="34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7"/>
          </reference>
          <reference field="4" count="4">
            <x v="112"/>
            <x v="113"/>
            <x v="114"/>
            <x v="115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8"/>
          </reference>
          <reference field="4" count="2">
            <x v="116"/>
            <x v="117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9"/>
          </reference>
          <reference field="4" count="20">
            <x v="2"/>
            <x v="3"/>
            <x v="4"/>
            <x v="5"/>
            <x v="35"/>
            <x v="36"/>
            <x v="37"/>
            <x v="38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10"/>
          </reference>
          <reference field="4" count="3">
            <x v="6"/>
            <x v="130"/>
            <x v="131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11"/>
          </reference>
          <reference field="4" count="5">
            <x v="132"/>
            <x v="133"/>
            <x v="134"/>
            <x v="135"/>
            <x v="136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12"/>
          </reference>
          <reference field="4" count="18">
            <x v="7"/>
            <x v="8"/>
            <x v="9"/>
            <x v="39"/>
            <x v="40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13"/>
          </reference>
          <reference field="4" count="5">
            <x v="10"/>
            <x v="41"/>
            <x v="150"/>
            <x v="151"/>
            <x v="152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14"/>
          </reference>
          <reference field="4" count="2">
            <x v="153"/>
            <x v="154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15"/>
          </reference>
          <reference field="4" count="13">
            <x v="11"/>
            <x v="12"/>
            <x v="42"/>
            <x v="43"/>
            <x v="44"/>
            <x v="45"/>
            <x v="46"/>
            <x v="47"/>
            <x v="48"/>
            <x v="49"/>
            <x v="50"/>
            <x v="155"/>
            <x v="156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16"/>
          </reference>
          <reference field="4" count="22">
            <x v="51"/>
            <x v="52"/>
            <x v="53"/>
            <x v="54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17"/>
          </reference>
          <reference field="4" count="5">
            <x v="13"/>
            <x v="14"/>
            <x v="15"/>
            <x v="175"/>
            <x v="176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18"/>
          </reference>
          <reference field="4" count="2">
            <x v="177"/>
            <x v="178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19"/>
          </reference>
          <reference field="4" count="19">
            <x v="16"/>
            <x v="17"/>
            <x v="18"/>
            <x v="19"/>
            <x v="55"/>
            <x v="56"/>
            <x v="5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20"/>
          </reference>
          <reference field="4" count="11">
            <x v="20"/>
            <x v="58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21"/>
          </reference>
          <reference field="4" count="7">
            <x v="59"/>
            <x v="60"/>
            <x v="61"/>
            <x v="62"/>
            <x v="63"/>
            <x v="200"/>
            <x v="201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22"/>
          </reference>
          <reference field="4" count="6"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23"/>
          </reference>
          <reference field="4" count="1">
            <x v="208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24"/>
          </reference>
          <reference field="4" count="1">
            <x v="64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25"/>
          </reference>
          <reference field="4" count="10">
            <x v="21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26"/>
          </reference>
          <reference field="4" count="29">
            <x v="22"/>
            <x v="23"/>
            <x v="24"/>
            <x v="25"/>
            <x v="26"/>
            <x v="27"/>
            <x v="65"/>
            <x v="66"/>
            <x v="67"/>
            <x v="68"/>
            <x v="69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27"/>
          </reference>
          <reference field="4" count="16">
            <x v="70"/>
            <x v="71"/>
            <x v="72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28"/>
          </reference>
          <reference field="4" count="1">
            <x v="249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29"/>
          </reference>
          <reference field="4" count="2">
            <x v="250"/>
            <x v="251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30"/>
          </reference>
          <reference field="4" count="1">
            <x v="28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31"/>
          </reference>
          <reference field="4" count="1">
            <x v="252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32"/>
          </reference>
          <reference field="4" count="1">
            <x v="253"/>
          </reference>
        </references>
      </pivotArea>
    </format>
    <format dxfId="43">
      <pivotArea field="4" type="button" dataOnly="0" labelOnly="1" outline="0" axis="axisRow" fieldPosition="1"/>
    </format>
    <format dxfId="42">
      <pivotArea dataOnly="0" labelOnly="1" grandRow="1" outline="0" fieldPosition="0"/>
    </format>
    <format dxfId="41">
      <pivotArea dataOnly="0" labelOnly="1" outline="0" fieldPosition="0">
        <references count="2">
          <reference field="0" count="1" selected="0">
            <x v="0"/>
          </reference>
          <reference field="4" count="2">
            <x v="73"/>
            <x v="74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1"/>
          </reference>
          <reference field="4" count="1">
            <x v="29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2"/>
          </reference>
          <reference field="4" count="1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3"/>
          </reference>
          <reference field="4" count="7">
            <x v="90"/>
            <x v="91"/>
            <x v="92"/>
            <x v="93"/>
            <x v="94"/>
            <x v="95"/>
            <x v="96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4"/>
          </reference>
          <reference field="4" count="14">
            <x v="0"/>
            <x v="1"/>
            <x v="30"/>
            <x v="31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5"/>
          </reference>
          <reference field="4" count="5">
            <x v="107"/>
            <x v="108"/>
            <x v="109"/>
            <x v="110"/>
            <x v="11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6"/>
          </reference>
          <reference field="4" count="3">
            <x v="32"/>
            <x v="33"/>
            <x v="34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7"/>
          </reference>
          <reference field="4" count="4">
            <x v="112"/>
            <x v="113"/>
            <x v="114"/>
            <x v="115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8"/>
          </reference>
          <reference field="4" count="2">
            <x v="116"/>
            <x v="117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9"/>
          </reference>
          <reference field="4" count="20">
            <x v="2"/>
            <x v="3"/>
            <x v="4"/>
            <x v="5"/>
            <x v="35"/>
            <x v="36"/>
            <x v="37"/>
            <x v="38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10"/>
          </reference>
          <reference field="4" count="3">
            <x v="6"/>
            <x v="130"/>
            <x v="131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11"/>
          </reference>
          <reference field="4" count="5">
            <x v="132"/>
            <x v="133"/>
            <x v="134"/>
            <x v="135"/>
            <x v="136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12"/>
          </reference>
          <reference field="4" count="18">
            <x v="7"/>
            <x v="8"/>
            <x v="9"/>
            <x v="39"/>
            <x v="40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13"/>
          </reference>
          <reference field="4" count="5">
            <x v="10"/>
            <x v="41"/>
            <x v="150"/>
            <x v="151"/>
            <x v="152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14"/>
          </reference>
          <reference field="4" count="2">
            <x v="153"/>
            <x v="154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5"/>
          </reference>
          <reference field="4" count="13">
            <x v="11"/>
            <x v="12"/>
            <x v="42"/>
            <x v="43"/>
            <x v="44"/>
            <x v="45"/>
            <x v="46"/>
            <x v="47"/>
            <x v="48"/>
            <x v="49"/>
            <x v="50"/>
            <x v="155"/>
            <x v="156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16"/>
          </reference>
          <reference field="4" count="22">
            <x v="51"/>
            <x v="52"/>
            <x v="53"/>
            <x v="54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17"/>
          </reference>
          <reference field="4" count="5">
            <x v="13"/>
            <x v="14"/>
            <x v="15"/>
            <x v="175"/>
            <x v="176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18"/>
          </reference>
          <reference field="4" count="2">
            <x v="177"/>
            <x v="178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19"/>
          </reference>
          <reference field="4" count="19">
            <x v="16"/>
            <x v="17"/>
            <x v="18"/>
            <x v="19"/>
            <x v="55"/>
            <x v="56"/>
            <x v="5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20"/>
          </reference>
          <reference field="4" count="11">
            <x v="20"/>
            <x v="58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21"/>
          </reference>
          <reference field="4" count="7">
            <x v="59"/>
            <x v="60"/>
            <x v="61"/>
            <x v="62"/>
            <x v="63"/>
            <x v="200"/>
            <x v="201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22"/>
          </reference>
          <reference field="4" count="6">
            <x v="202"/>
            <x v="203"/>
            <x v="204"/>
            <x v="205"/>
            <x v="206"/>
            <x v="207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23"/>
          </reference>
          <reference field="4" count="1">
            <x v="208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24"/>
          </reference>
          <reference field="4" count="1">
            <x v="64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25"/>
          </reference>
          <reference field="4" count="10">
            <x v="21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26"/>
          </reference>
          <reference field="4" count="29">
            <x v="22"/>
            <x v="23"/>
            <x v="24"/>
            <x v="25"/>
            <x v="26"/>
            <x v="27"/>
            <x v="65"/>
            <x v="66"/>
            <x v="67"/>
            <x v="68"/>
            <x v="69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27"/>
          </reference>
          <reference field="4" count="16">
            <x v="70"/>
            <x v="71"/>
            <x v="72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28"/>
          </reference>
          <reference field="4" count="1">
            <x v="249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29"/>
          </reference>
          <reference field="4" count="2">
            <x v="250"/>
            <x v="251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30"/>
          </reference>
          <reference field="4" count="1">
            <x v="28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31"/>
          </reference>
          <reference field="4" count="1">
            <x v="252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32"/>
          </reference>
          <reference field="4" count="1">
            <x v="25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field="0" grandRow="1" outline="0" axis="axisRow" fieldPosition="0">
        <references count="1">
          <reference field="4294967294" count="1" selected="0">
            <x v="10"/>
          </reference>
        </references>
      </pivotArea>
    </format>
    <format dxfId="6">
      <pivotArea outline="0" fieldPosition="0">
        <references count="1">
          <reference field="4294967294" count="1" selected="0">
            <x v="10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">
      <pivotArea outline="0" fieldPosition="0">
        <references count="1">
          <reference field="4294967294" count="1" selected="0">
            <x v="1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">
      <pivotArea outline="0" fieldPosition="0">
        <references count="1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">
      <pivotArea outline="0" fieldPosition="0">
        <references count="1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0">
      <pivotArea outline="0" fieldPosition="0">
        <references count="1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3"/>
  <sheetViews>
    <sheetView zoomScale="60" zoomScaleNormal="60" workbookViewId="0">
      <selection activeCell="G10" sqref="G10"/>
    </sheetView>
  </sheetViews>
  <sheetFormatPr defaultColWidth="9.140625" defaultRowHeight="17.25" outlineLevelRow="1" x14ac:dyDescent="0.3"/>
  <cols>
    <col min="1" max="1" width="48.140625" style="49" customWidth="1"/>
    <col min="2" max="2" width="17.140625" style="50" customWidth="1"/>
    <col min="3" max="3" width="21.5703125" style="51" customWidth="1"/>
    <col min="4" max="4" width="20.85546875" style="73" customWidth="1"/>
    <col min="5" max="5" width="44.140625" style="72" customWidth="1"/>
    <col min="6" max="6" width="22.140625" style="52" customWidth="1"/>
    <col min="7" max="7" width="21.7109375" style="52" customWidth="1"/>
    <col min="8" max="8" width="31.28515625" style="27" customWidth="1"/>
    <col min="9" max="10" width="25.140625" style="27" customWidth="1"/>
    <col min="11" max="11" width="27.5703125" style="53" customWidth="1"/>
    <col min="12" max="13" width="26.28515625" style="53" customWidth="1"/>
    <col min="14" max="14" width="26.28515625" style="54" customWidth="1"/>
    <col min="15" max="15" width="21.5703125" style="53" customWidth="1"/>
    <col min="16" max="16" width="21.5703125" style="54" customWidth="1"/>
    <col min="17" max="17" width="22.5703125" style="53" customWidth="1"/>
    <col min="18" max="18" width="17.7109375" style="53" customWidth="1"/>
    <col min="19" max="19" width="23.5703125" style="55" customWidth="1"/>
    <col min="20" max="16384" width="9.140625" style="27"/>
  </cols>
  <sheetData>
    <row r="1" spans="1:19" ht="22.5" x14ac:dyDescent="0.4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37"/>
      <c r="M1" s="137"/>
      <c r="N1" s="43"/>
      <c r="O1" s="28"/>
      <c r="P1" s="44"/>
      <c r="Q1" s="28"/>
      <c r="R1" s="28"/>
      <c r="S1" s="28"/>
    </row>
    <row r="2" spans="1:19" ht="18.75" x14ac:dyDescent="0.3">
      <c r="A2" s="169" t="s">
        <v>328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38"/>
      <c r="M2" s="138"/>
      <c r="N2" s="45"/>
      <c r="O2" s="46"/>
      <c r="P2" s="47"/>
      <c r="Q2" s="46"/>
      <c r="R2" s="46"/>
      <c r="S2" s="48"/>
    </row>
    <row r="3" spans="1:19" x14ac:dyDescent="0.3">
      <c r="D3" s="51"/>
      <c r="K3" s="167" t="s">
        <v>24</v>
      </c>
      <c r="L3" s="167"/>
      <c r="M3" s="167"/>
      <c r="N3" s="167"/>
    </row>
    <row r="4" spans="1:19" x14ac:dyDescent="0.3">
      <c r="D4" s="51"/>
      <c r="K4" s="167" t="s">
        <v>23</v>
      </c>
      <c r="L4" s="167"/>
      <c r="M4" s="167"/>
      <c r="N4" s="167"/>
    </row>
    <row r="5" spans="1:19" x14ac:dyDescent="0.3">
      <c r="D5" s="51"/>
      <c r="L5" s="54"/>
      <c r="N5" s="56"/>
    </row>
    <row r="6" spans="1:19" ht="22.5" x14ac:dyDescent="0.4">
      <c r="A6" s="28"/>
      <c r="B6" s="57"/>
      <c r="C6" s="58"/>
      <c r="D6" s="58"/>
      <c r="E6" s="143"/>
      <c r="F6" s="59"/>
      <c r="G6" s="59"/>
      <c r="H6" s="28"/>
      <c r="I6" s="28"/>
      <c r="J6" s="28"/>
      <c r="K6" s="167" t="s">
        <v>25</v>
      </c>
      <c r="L6" s="167"/>
      <c r="M6" s="167"/>
      <c r="N6" s="167"/>
      <c r="O6" s="27"/>
      <c r="Q6" s="27"/>
      <c r="R6" s="27"/>
      <c r="S6" s="28"/>
    </row>
    <row r="7" spans="1:19" ht="22.5" x14ac:dyDescent="0.4">
      <c r="A7" s="60"/>
      <c r="B7" s="57"/>
      <c r="C7" s="61"/>
      <c r="D7" s="61"/>
      <c r="E7" s="29"/>
      <c r="F7" s="62"/>
      <c r="G7" s="62"/>
      <c r="H7" s="29"/>
      <c r="I7" s="29"/>
      <c r="J7" s="29"/>
      <c r="K7" s="167" t="s">
        <v>22</v>
      </c>
      <c r="L7" s="167"/>
      <c r="M7" s="167"/>
      <c r="N7" s="167"/>
      <c r="O7" s="27"/>
      <c r="P7" s="63"/>
      <c r="Q7" s="27"/>
      <c r="R7" s="27"/>
      <c r="S7" s="64"/>
    </row>
    <row r="8" spans="1:19" ht="18" thickBot="1" x14ac:dyDescent="0.35">
      <c r="A8" s="60"/>
      <c r="B8" s="65"/>
      <c r="C8" s="65"/>
      <c r="D8" s="65"/>
      <c r="E8" s="29"/>
      <c r="F8" s="62"/>
      <c r="G8" s="62"/>
      <c r="H8" s="29"/>
      <c r="I8" s="29"/>
      <c r="J8" s="29"/>
      <c r="K8" s="29"/>
      <c r="L8" s="29"/>
      <c r="M8" s="29"/>
      <c r="N8" s="66"/>
      <c r="O8" s="29"/>
      <c r="P8" s="66"/>
      <c r="Q8" s="29"/>
      <c r="R8" s="29"/>
      <c r="S8" s="60" t="s">
        <v>202</v>
      </c>
    </row>
    <row r="9" spans="1:19" s="72" customFormat="1" ht="103.5" x14ac:dyDescent="0.3">
      <c r="A9" s="67" t="s">
        <v>29</v>
      </c>
      <c r="B9" s="68" t="s">
        <v>18</v>
      </c>
      <c r="C9" s="42" t="s">
        <v>81</v>
      </c>
      <c r="D9" s="42" t="s">
        <v>82</v>
      </c>
      <c r="E9" s="42" t="s">
        <v>83</v>
      </c>
      <c r="F9" s="69" t="s">
        <v>66</v>
      </c>
      <c r="G9" s="69" t="s">
        <v>67</v>
      </c>
      <c r="H9" s="42" t="s">
        <v>62</v>
      </c>
      <c r="I9" s="42" t="s">
        <v>90</v>
      </c>
      <c r="J9" s="42" t="s">
        <v>193</v>
      </c>
      <c r="K9" s="42" t="s">
        <v>1147</v>
      </c>
      <c r="L9" s="42" t="s">
        <v>63</v>
      </c>
      <c r="M9" s="70" t="s">
        <v>64</v>
      </c>
      <c r="N9" s="70" t="s">
        <v>84</v>
      </c>
      <c r="O9" s="42" t="s">
        <v>85</v>
      </c>
      <c r="P9" s="70" t="s">
        <v>86</v>
      </c>
      <c r="Q9" s="42" t="s">
        <v>87</v>
      </c>
      <c r="R9" s="42" t="s">
        <v>17</v>
      </c>
      <c r="S9" s="71" t="s">
        <v>96</v>
      </c>
    </row>
    <row r="10" spans="1:19" ht="73.5" customHeight="1" x14ac:dyDescent="0.3">
      <c r="A10" s="23" t="s">
        <v>1150</v>
      </c>
      <c r="B10" s="24" t="s">
        <v>269</v>
      </c>
      <c r="C10" s="21" t="s">
        <v>329</v>
      </c>
      <c r="D10" s="22" t="s">
        <v>330</v>
      </c>
      <c r="E10" s="25" t="s">
        <v>332</v>
      </c>
      <c r="F10" s="26">
        <v>45755</v>
      </c>
      <c r="G10" s="26">
        <v>45758</v>
      </c>
      <c r="H10" s="25" t="s">
        <v>334</v>
      </c>
      <c r="I10" s="151">
        <v>27.864000000000001</v>
      </c>
      <c r="J10" s="117">
        <f>AVERAGEIFS(P:P, E:E, E10)</f>
        <v>3.6666666666666665</v>
      </c>
      <c r="K10" s="116">
        <v>0</v>
      </c>
      <c r="L10" s="116">
        <v>0</v>
      </c>
      <c r="M10" s="116">
        <v>0</v>
      </c>
      <c r="N10" s="116">
        <v>3</v>
      </c>
      <c r="O10" s="116">
        <v>0</v>
      </c>
      <c r="P10" s="116">
        <v>4</v>
      </c>
      <c r="Q10" s="116">
        <v>111.456</v>
      </c>
      <c r="R10" s="116">
        <v>0</v>
      </c>
      <c r="S10" s="115">
        <v>111.456</v>
      </c>
    </row>
    <row r="11" spans="1:19" ht="160.5" customHeight="1" x14ac:dyDescent="0.3">
      <c r="A11" s="23" t="s">
        <v>1150</v>
      </c>
      <c r="B11" s="24" t="s">
        <v>270</v>
      </c>
      <c r="C11" s="21" t="s">
        <v>329</v>
      </c>
      <c r="D11" s="22" t="s">
        <v>330</v>
      </c>
      <c r="E11" s="25" t="s">
        <v>333</v>
      </c>
      <c r="F11" s="26">
        <v>45755</v>
      </c>
      <c r="G11" s="26">
        <v>45758</v>
      </c>
      <c r="H11" s="25" t="s">
        <v>334</v>
      </c>
      <c r="I11" s="151">
        <v>27.864000000000001</v>
      </c>
      <c r="J11" s="117">
        <f>AVERAGEIFS(P:P, E:E, E11)</f>
        <v>4</v>
      </c>
      <c r="K11" s="116">
        <v>0</v>
      </c>
      <c r="L11" s="116">
        <v>0</v>
      </c>
      <c r="M11" s="116">
        <v>0</v>
      </c>
      <c r="N11" s="116">
        <v>3</v>
      </c>
      <c r="O11" s="116">
        <v>0</v>
      </c>
      <c r="P11" s="116">
        <v>4</v>
      </c>
      <c r="Q11" s="116">
        <v>111.456</v>
      </c>
      <c r="R11" s="116">
        <v>0</v>
      </c>
      <c r="S11" s="115">
        <v>111.456</v>
      </c>
    </row>
    <row r="12" spans="1:19" ht="73.5" customHeight="1" x14ac:dyDescent="0.3">
      <c r="A12" s="23" t="s">
        <v>1150</v>
      </c>
      <c r="B12" s="24" t="s">
        <v>647</v>
      </c>
      <c r="C12" s="21" t="s">
        <v>329</v>
      </c>
      <c r="D12" s="22" t="s">
        <v>503</v>
      </c>
      <c r="E12" s="25" t="s">
        <v>332</v>
      </c>
      <c r="F12" s="26">
        <v>45804</v>
      </c>
      <c r="G12" s="26">
        <v>45807</v>
      </c>
      <c r="H12" s="25" t="s">
        <v>504</v>
      </c>
      <c r="I12" s="151">
        <v>156.81074999999998</v>
      </c>
      <c r="J12" s="117">
        <f t="shared" ref="J12:J74" si="0">AVERAGEIFS(P:P, E:E, E12)</f>
        <v>3.6666666666666665</v>
      </c>
      <c r="K12" s="116">
        <v>370.32100000000003</v>
      </c>
      <c r="L12" s="116">
        <v>370.32100000000003</v>
      </c>
      <c r="M12" s="116">
        <v>0</v>
      </c>
      <c r="N12" s="116">
        <v>3</v>
      </c>
      <c r="O12" s="116">
        <v>131.184</v>
      </c>
      <c r="P12" s="116">
        <v>4</v>
      </c>
      <c r="Q12" s="116">
        <v>125.738</v>
      </c>
      <c r="R12" s="116">
        <v>0</v>
      </c>
      <c r="S12" s="115">
        <v>627.24299999999994</v>
      </c>
    </row>
    <row r="13" spans="1:19" ht="73.5" customHeight="1" x14ac:dyDescent="0.3">
      <c r="A13" s="23" t="s">
        <v>1150</v>
      </c>
      <c r="B13" s="24" t="s">
        <v>648</v>
      </c>
      <c r="C13" s="21" t="s">
        <v>329</v>
      </c>
      <c r="D13" s="22" t="s">
        <v>631</v>
      </c>
      <c r="E13" s="25" t="s">
        <v>332</v>
      </c>
      <c r="F13" s="26">
        <v>45823</v>
      </c>
      <c r="G13" s="26">
        <v>45829</v>
      </c>
      <c r="H13" s="25" t="s">
        <v>186</v>
      </c>
      <c r="I13" s="151">
        <v>90.056333333333328</v>
      </c>
      <c r="J13" s="117">
        <f t="shared" si="0"/>
        <v>3.6666666666666665</v>
      </c>
      <c r="K13" s="116">
        <v>0</v>
      </c>
      <c r="L13" s="116">
        <v>0</v>
      </c>
      <c r="M13" s="116">
        <v>0</v>
      </c>
      <c r="N13" s="116">
        <v>1</v>
      </c>
      <c r="O13" s="116">
        <v>82.254999999999995</v>
      </c>
      <c r="P13" s="116">
        <v>3</v>
      </c>
      <c r="Q13" s="116">
        <v>187.91399999999999</v>
      </c>
      <c r="R13" s="116">
        <v>0</v>
      </c>
      <c r="S13" s="115">
        <v>270.16899999999998</v>
      </c>
    </row>
    <row r="14" spans="1:19" ht="73.5" customHeight="1" x14ac:dyDescent="0.3">
      <c r="A14" s="23" t="s">
        <v>1151</v>
      </c>
      <c r="B14" s="24" t="s">
        <v>271</v>
      </c>
      <c r="C14" s="21" t="s">
        <v>329</v>
      </c>
      <c r="D14" s="22" t="s">
        <v>368</v>
      </c>
      <c r="E14" s="25" t="s">
        <v>203</v>
      </c>
      <c r="F14" s="26">
        <v>45760</v>
      </c>
      <c r="G14" s="26">
        <v>45763</v>
      </c>
      <c r="H14" s="25" t="s">
        <v>179</v>
      </c>
      <c r="I14" s="151">
        <v>145.85624999999999</v>
      </c>
      <c r="J14" s="117">
        <f t="shared" si="0"/>
        <v>4</v>
      </c>
      <c r="K14" s="116">
        <v>261.81</v>
      </c>
      <c r="L14" s="116">
        <v>261.81</v>
      </c>
      <c r="M14" s="116">
        <v>0</v>
      </c>
      <c r="N14" s="116">
        <v>3</v>
      </c>
      <c r="O14" s="116">
        <v>189.97699999999998</v>
      </c>
      <c r="P14" s="116">
        <v>4</v>
      </c>
      <c r="Q14" s="116">
        <v>131.63800000000001</v>
      </c>
      <c r="R14" s="116">
        <v>0</v>
      </c>
      <c r="S14" s="115">
        <v>583.42499999999995</v>
      </c>
    </row>
    <row r="15" spans="1:19" ht="86.25" x14ac:dyDescent="0.3">
      <c r="A15" s="23" t="s">
        <v>1152</v>
      </c>
      <c r="B15" s="24" t="s">
        <v>37</v>
      </c>
      <c r="C15" s="21" t="s">
        <v>329</v>
      </c>
      <c r="D15" s="22" t="s">
        <v>651</v>
      </c>
      <c r="E15" s="25" t="s">
        <v>336</v>
      </c>
      <c r="F15" s="26">
        <v>45790</v>
      </c>
      <c r="G15" s="26">
        <v>45794</v>
      </c>
      <c r="H15" s="25" t="s">
        <v>338</v>
      </c>
      <c r="I15" s="151">
        <v>316.45100000000002</v>
      </c>
      <c r="J15" s="117">
        <f t="shared" si="0"/>
        <v>4</v>
      </c>
      <c r="K15" s="116">
        <v>172.61099999999999</v>
      </c>
      <c r="L15" s="116">
        <v>172.61099999999999</v>
      </c>
      <c r="M15" s="116">
        <v>0</v>
      </c>
      <c r="N15" s="116">
        <v>3</v>
      </c>
      <c r="O15" s="116">
        <v>836.01800000000003</v>
      </c>
      <c r="P15" s="116">
        <v>4</v>
      </c>
      <c r="Q15" s="116">
        <v>247.17500000000001</v>
      </c>
      <c r="R15" s="116">
        <v>10</v>
      </c>
      <c r="S15" s="115">
        <v>1265.8040000000001</v>
      </c>
    </row>
    <row r="16" spans="1:19" ht="99.75" customHeight="1" x14ac:dyDescent="0.3">
      <c r="A16" s="23" t="s">
        <v>1152</v>
      </c>
      <c r="B16" s="24" t="s">
        <v>134</v>
      </c>
      <c r="C16" s="21" t="s">
        <v>329</v>
      </c>
      <c r="D16" s="22" t="s">
        <v>651</v>
      </c>
      <c r="E16" s="25" t="s">
        <v>337</v>
      </c>
      <c r="F16" s="26">
        <v>45790</v>
      </c>
      <c r="G16" s="26">
        <v>45794</v>
      </c>
      <c r="H16" s="25" t="s">
        <v>338</v>
      </c>
      <c r="I16" s="151">
        <v>292.55225000000002</v>
      </c>
      <c r="J16" s="117">
        <f t="shared" si="0"/>
        <v>4</v>
      </c>
      <c r="K16" s="116">
        <v>172.16300000000001</v>
      </c>
      <c r="L16" s="116">
        <v>172.16300000000001</v>
      </c>
      <c r="M16" s="116">
        <v>0</v>
      </c>
      <c r="N16" s="116">
        <v>3</v>
      </c>
      <c r="O16" s="116">
        <v>740.87099999999998</v>
      </c>
      <c r="P16" s="116">
        <v>4</v>
      </c>
      <c r="Q16" s="116">
        <v>247.17500000000001</v>
      </c>
      <c r="R16" s="116">
        <v>10</v>
      </c>
      <c r="S16" s="115">
        <v>1170.2090000000001</v>
      </c>
    </row>
    <row r="17" spans="1:19" ht="99.75" customHeight="1" x14ac:dyDescent="0.3">
      <c r="A17" s="23" t="s">
        <v>1152</v>
      </c>
      <c r="B17" s="24" t="s">
        <v>667</v>
      </c>
      <c r="C17" s="21" t="s">
        <v>329</v>
      </c>
      <c r="D17" s="22" t="s">
        <v>652</v>
      </c>
      <c r="E17" s="25" t="s">
        <v>653</v>
      </c>
      <c r="F17" s="26">
        <v>45774</v>
      </c>
      <c r="G17" s="26">
        <v>45777</v>
      </c>
      <c r="H17" s="25" t="s">
        <v>180</v>
      </c>
      <c r="I17" s="151">
        <v>7.0567500000000001</v>
      </c>
      <c r="J17" s="117">
        <f t="shared" si="0"/>
        <v>4</v>
      </c>
      <c r="K17" s="116">
        <v>0</v>
      </c>
      <c r="L17" s="116">
        <v>0</v>
      </c>
      <c r="M17" s="116">
        <v>0</v>
      </c>
      <c r="N17" s="116">
        <v>3</v>
      </c>
      <c r="O17" s="116">
        <v>0</v>
      </c>
      <c r="P17" s="116">
        <v>4</v>
      </c>
      <c r="Q17" s="116">
        <v>28.227</v>
      </c>
      <c r="R17" s="116">
        <v>0</v>
      </c>
      <c r="S17" s="115">
        <v>28.227</v>
      </c>
    </row>
    <row r="18" spans="1:19" ht="99.75" customHeight="1" x14ac:dyDescent="0.3">
      <c r="A18" s="23" t="s">
        <v>1152</v>
      </c>
      <c r="B18" s="24" t="s">
        <v>668</v>
      </c>
      <c r="C18" s="21" t="s">
        <v>329</v>
      </c>
      <c r="D18" s="22" t="s">
        <v>652</v>
      </c>
      <c r="E18" s="25" t="s">
        <v>654</v>
      </c>
      <c r="F18" s="26">
        <v>45774</v>
      </c>
      <c r="G18" s="26">
        <v>45777</v>
      </c>
      <c r="H18" s="25" t="s">
        <v>180</v>
      </c>
      <c r="I18" s="151">
        <v>7.0567500000000001</v>
      </c>
      <c r="J18" s="117">
        <f t="shared" si="0"/>
        <v>4</v>
      </c>
      <c r="K18" s="116">
        <v>0</v>
      </c>
      <c r="L18" s="116">
        <v>0</v>
      </c>
      <c r="M18" s="116">
        <v>0</v>
      </c>
      <c r="N18" s="116">
        <v>3</v>
      </c>
      <c r="O18" s="116">
        <v>0</v>
      </c>
      <c r="P18" s="116">
        <v>4</v>
      </c>
      <c r="Q18" s="116">
        <v>28.227</v>
      </c>
      <c r="R18" s="116">
        <v>0</v>
      </c>
      <c r="S18" s="115">
        <v>28.227</v>
      </c>
    </row>
    <row r="19" spans="1:19" ht="99.75" customHeight="1" x14ac:dyDescent="0.3">
      <c r="A19" s="23" t="s">
        <v>1152</v>
      </c>
      <c r="B19" s="24" t="s">
        <v>669</v>
      </c>
      <c r="C19" s="21" t="s">
        <v>329</v>
      </c>
      <c r="D19" s="22" t="s">
        <v>652</v>
      </c>
      <c r="E19" s="25" t="s">
        <v>655</v>
      </c>
      <c r="F19" s="26">
        <v>45774</v>
      </c>
      <c r="G19" s="26">
        <v>45777</v>
      </c>
      <c r="H19" s="25" t="s">
        <v>180</v>
      </c>
      <c r="I19" s="151">
        <v>7.0567500000000001</v>
      </c>
      <c r="J19" s="117">
        <f t="shared" si="0"/>
        <v>4</v>
      </c>
      <c r="K19" s="116">
        <v>0</v>
      </c>
      <c r="L19" s="116">
        <v>0</v>
      </c>
      <c r="M19" s="116">
        <v>0</v>
      </c>
      <c r="N19" s="116">
        <v>3</v>
      </c>
      <c r="O19" s="116">
        <v>0</v>
      </c>
      <c r="P19" s="116">
        <v>4</v>
      </c>
      <c r="Q19" s="116">
        <v>28.227</v>
      </c>
      <c r="R19" s="116">
        <v>0</v>
      </c>
      <c r="S19" s="115">
        <v>28.227</v>
      </c>
    </row>
    <row r="20" spans="1:19" ht="99.75" customHeight="1" x14ac:dyDescent="0.3">
      <c r="A20" s="23" t="s">
        <v>1152</v>
      </c>
      <c r="B20" s="24" t="s">
        <v>670</v>
      </c>
      <c r="C20" s="21" t="s">
        <v>329</v>
      </c>
      <c r="D20" s="22" t="s">
        <v>652</v>
      </c>
      <c r="E20" s="25" t="s">
        <v>656</v>
      </c>
      <c r="F20" s="26">
        <v>45774</v>
      </c>
      <c r="G20" s="26">
        <v>45777</v>
      </c>
      <c r="H20" s="25" t="s">
        <v>180</v>
      </c>
      <c r="I20" s="151">
        <v>7.0567500000000001</v>
      </c>
      <c r="J20" s="117">
        <f t="shared" si="0"/>
        <v>4</v>
      </c>
      <c r="K20" s="116">
        <v>0</v>
      </c>
      <c r="L20" s="116">
        <v>0</v>
      </c>
      <c r="M20" s="116">
        <v>0</v>
      </c>
      <c r="N20" s="116">
        <v>3</v>
      </c>
      <c r="O20" s="116">
        <v>0</v>
      </c>
      <c r="P20" s="116">
        <v>4</v>
      </c>
      <c r="Q20" s="116">
        <v>28.227</v>
      </c>
      <c r="R20" s="116">
        <v>0</v>
      </c>
      <c r="S20" s="115">
        <v>28.227</v>
      </c>
    </row>
    <row r="21" spans="1:19" ht="99.75" customHeight="1" x14ac:dyDescent="0.3">
      <c r="A21" s="23" t="s">
        <v>1152</v>
      </c>
      <c r="B21" s="24" t="s">
        <v>671</v>
      </c>
      <c r="C21" s="21" t="s">
        <v>329</v>
      </c>
      <c r="D21" s="22" t="s">
        <v>652</v>
      </c>
      <c r="E21" s="25" t="s">
        <v>657</v>
      </c>
      <c r="F21" s="26">
        <v>45774</v>
      </c>
      <c r="G21" s="26">
        <v>45777</v>
      </c>
      <c r="H21" s="25" t="s">
        <v>180</v>
      </c>
      <c r="I21" s="151">
        <v>7.0567500000000001</v>
      </c>
      <c r="J21" s="117">
        <f t="shared" si="0"/>
        <v>4</v>
      </c>
      <c r="K21" s="116">
        <v>0</v>
      </c>
      <c r="L21" s="116">
        <v>0</v>
      </c>
      <c r="M21" s="116">
        <v>0</v>
      </c>
      <c r="N21" s="116">
        <v>3</v>
      </c>
      <c r="O21" s="116">
        <v>0</v>
      </c>
      <c r="P21" s="116">
        <v>4</v>
      </c>
      <c r="Q21" s="116">
        <v>28.227</v>
      </c>
      <c r="R21" s="116">
        <v>0</v>
      </c>
      <c r="S21" s="115">
        <v>28.227</v>
      </c>
    </row>
    <row r="22" spans="1:19" ht="99.75" customHeight="1" x14ac:dyDescent="0.3">
      <c r="A22" s="23" t="s">
        <v>1152</v>
      </c>
      <c r="B22" s="24" t="s">
        <v>672</v>
      </c>
      <c r="C22" s="21" t="s">
        <v>329</v>
      </c>
      <c r="D22" s="22" t="s">
        <v>652</v>
      </c>
      <c r="E22" s="25" t="s">
        <v>658</v>
      </c>
      <c r="F22" s="26">
        <v>45774</v>
      </c>
      <c r="G22" s="26">
        <v>45777</v>
      </c>
      <c r="H22" s="25" t="s">
        <v>180</v>
      </c>
      <c r="I22" s="151">
        <v>7.0567500000000001</v>
      </c>
      <c r="J22" s="117">
        <f t="shared" si="0"/>
        <v>4</v>
      </c>
      <c r="K22" s="116">
        <v>0</v>
      </c>
      <c r="L22" s="116">
        <v>0</v>
      </c>
      <c r="M22" s="116">
        <v>0</v>
      </c>
      <c r="N22" s="116">
        <v>3</v>
      </c>
      <c r="O22" s="116">
        <v>0</v>
      </c>
      <c r="P22" s="116">
        <v>4</v>
      </c>
      <c r="Q22" s="116">
        <v>28.227</v>
      </c>
      <c r="R22" s="116">
        <v>0</v>
      </c>
      <c r="S22" s="115">
        <v>28.227</v>
      </c>
    </row>
    <row r="23" spans="1:19" ht="99.75" customHeight="1" x14ac:dyDescent="0.3">
      <c r="A23" s="23" t="s">
        <v>1152</v>
      </c>
      <c r="B23" s="24" t="s">
        <v>673</v>
      </c>
      <c r="C23" s="21" t="s">
        <v>329</v>
      </c>
      <c r="D23" s="22" t="s">
        <v>652</v>
      </c>
      <c r="E23" s="25" t="s">
        <v>659</v>
      </c>
      <c r="F23" s="26">
        <v>45774</v>
      </c>
      <c r="G23" s="26">
        <v>45777</v>
      </c>
      <c r="H23" s="25" t="s">
        <v>180</v>
      </c>
      <c r="I23" s="151">
        <v>7.0567500000000001</v>
      </c>
      <c r="J23" s="117">
        <f t="shared" si="0"/>
        <v>4</v>
      </c>
      <c r="K23" s="116">
        <v>0</v>
      </c>
      <c r="L23" s="116">
        <v>0</v>
      </c>
      <c r="M23" s="116">
        <v>0</v>
      </c>
      <c r="N23" s="116">
        <v>3</v>
      </c>
      <c r="O23" s="116">
        <v>0</v>
      </c>
      <c r="P23" s="116">
        <v>4</v>
      </c>
      <c r="Q23" s="116">
        <v>28.227</v>
      </c>
      <c r="R23" s="116">
        <v>0</v>
      </c>
      <c r="S23" s="115">
        <v>28.227</v>
      </c>
    </row>
    <row r="24" spans="1:19" ht="99.75" customHeight="1" x14ac:dyDescent="0.3">
      <c r="A24" s="23" t="s">
        <v>1152</v>
      </c>
      <c r="B24" s="24" t="s">
        <v>674</v>
      </c>
      <c r="C24" s="21" t="s">
        <v>329</v>
      </c>
      <c r="D24" s="22" t="s">
        <v>652</v>
      </c>
      <c r="E24" s="25" t="s">
        <v>660</v>
      </c>
      <c r="F24" s="26">
        <v>45774</v>
      </c>
      <c r="G24" s="26">
        <v>45777</v>
      </c>
      <c r="H24" s="25" t="s">
        <v>180</v>
      </c>
      <c r="I24" s="151">
        <v>7.0567500000000001</v>
      </c>
      <c r="J24" s="117">
        <f t="shared" si="0"/>
        <v>4</v>
      </c>
      <c r="K24" s="116">
        <v>0</v>
      </c>
      <c r="L24" s="116">
        <v>0</v>
      </c>
      <c r="M24" s="116">
        <v>0</v>
      </c>
      <c r="N24" s="116">
        <v>3</v>
      </c>
      <c r="O24" s="116">
        <v>0</v>
      </c>
      <c r="P24" s="116">
        <v>4</v>
      </c>
      <c r="Q24" s="116">
        <v>28.227</v>
      </c>
      <c r="R24" s="116">
        <v>0</v>
      </c>
      <c r="S24" s="115">
        <v>28.227</v>
      </c>
    </row>
    <row r="25" spans="1:19" ht="99.75" customHeight="1" x14ac:dyDescent="0.3">
      <c r="A25" s="23" t="s">
        <v>1152</v>
      </c>
      <c r="B25" s="24" t="s">
        <v>675</v>
      </c>
      <c r="C25" s="21" t="s">
        <v>329</v>
      </c>
      <c r="D25" s="22" t="s">
        <v>652</v>
      </c>
      <c r="E25" s="25" t="s">
        <v>661</v>
      </c>
      <c r="F25" s="26">
        <v>45774</v>
      </c>
      <c r="G25" s="26">
        <v>45777</v>
      </c>
      <c r="H25" s="25" t="s">
        <v>180</v>
      </c>
      <c r="I25" s="151">
        <v>7.0567500000000001</v>
      </c>
      <c r="J25" s="117">
        <f t="shared" si="0"/>
        <v>4</v>
      </c>
      <c r="K25" s="116">
        <v>0</v>
      </c>
      <c r="L25" s="116">
        <v>0</v>
      </c>
      <c r="M25" s="116">
        <v>0</v>
      </c>
      <c r="N25" s="116">
        <v>3</v>
      </c>
      <c r="O25" s="116">
        <v>0</v>
      </c>
      <c r="P25" s="116">
        <v>4</v>
      </c>
      <c r="Q25" s="116">
        <v>28.227</v>
      </c>
      <c r="R25" s="116">
        <v>0</v>
      </c>
      <c r="S25" s="115">
        <v>28.227</v>
      </c>
    </row>
    <row r="26" spans="1:19" ht="99.75" customHeight="1" x14ac:dyDescent="0.3">
      <c r="A26" s="23" t="s">
        <v>1152</v>
      </c>
      <c r="B26" s="24" t="s">
        <v>676</v>
      </c>
      <c r="C26" s="21" t="s">
        <v>329</v>
      </c>
      <c r="D26" s="22" t="s">
        <v>652</v>
      </c>
      <c r="E26" s="25" t="s">
        <v>662</v>
      </c>
      <c r="F26" s="26">
        <v>45774</v>
      </c>
      <c r="G26" s="26">
        <v>45777</v>
      </c>
      <c r="H26" s="25" t="s">
        <v>180</v>
      </c>
      <c r="I26" s="151">
        <v>7.0567500000000001</v>
      </c>
      <c r="J26" s="117">
        <f t="shared" si="0"/>
        <v>4</v>
      </c>
      <c r="K26" s="116">
        <v>0</v>
      </c>
      <c r="L26" s="116">
        <v>0</v>
      </c>
      <c r="M26" s="116">
        <v>0</v>
      </c>
      <c r="N26" s="116">
        <v>3</v>
      </c>
      <c r="O26" s="116">
        <v>0</v>
      </c>
      <c r="P26" s="116">
        <v>4</v>
      </c>
      <c r="Q26" s="116">
        <v>28.227</v>
      </c>
      <c r="R26" s="116">
        <v>0</v>
      </c>
      <c r="S26" s="115">
        <v>28.227</v>
      </c>
    </row>
    <row r="27" spans="1:19" ht="99.75" customHeight="1" x14ac:dyDescent="0.3">
      <c r="A27" s="23" t="s">
        <v>1152</v>
      </c>
      <c r="B27" s="24" t="s">
        <v>677</v>
      </c>
      <c r="C27" s="21" t="s">
        <v>329</v>
      </c>
      <c r="D27" s="22" t="s">
        <v>652</v>
      </c>
      <c r="E27" s="25" t="s">
        <v>663</v>
      </c>
      <c r="F27" s="26">
        <v>45774</v>
      </c>
      <c r="G27" s="26">
        <v>45777</v>
      </c>
      <c r="H27" s="25" t="s">
        <v>180</v>
      </c>
      <c r="I27" s="151">
        <v>7.0567500000000001</v>
      </c>
      <c r="J27" s="117">
        <f t="shared" si="0"/>
        <v>4</v>
      </c>
      <c r="K27" s="116">
        <v>0</v>
      </c>
      <c r="L27" s="116">
        <v>0</v>
      </c>
      <c r="M27" s="116">
        <v>0</v>
      </c>
      <c r="N27" s="116">
        <v>3</v>
      </c>
      <c r="O27" s="116">
        <v>0</v>
      </c>
      <c r="P27" s="116">
        <v>4</v>
      </c>
      <c r="Q27" s="116">
        <v>28.227</v>
      </c>
      <c r="R27" s="116">
        <v>0</v>
      </c>
      <c r="S27" s="115">
        <v>28.227</v>
      </c>
    </row>
    <row r="28" spans="1:19" ht="84" customHeight="1" x14ac:dyDescent="0.3">
      <c r="A28" s="23" t="s">
        <v>1152</v>
      </c>
      <c r="B28" s="24" t="s">
        <v>678</v>
      </c>
      <c r="C28" s="21" t="s">
        <v>329</v>
      </c>
      <c r="D28" s="22" t="s">
        <v>665</v>
      </c>
      <c r="E28" s="25" t="s">
        <v>463</v>
      </c>
      <c r="F28" s="26">
        <v>45782</v>
      </c>
      <c r="G28" s="26">
        <v>45786</v>
      </c>
      <c r="H28" s="25" t="s">
        <v>1068</v>
      </c>
      <c r="I28" s="151">
        <v>246.17039999999997</v>
      </c>
      <c r="J28" s="117">
        <f t="shared" si="0"/>
        <v>5</v>
      </c>
      <c r="K28" s="116">
        <v>404.63299999999998</v>
      </c>
      <c r="L28" s="116">
        <v>404.63299999999998</v>
      </c>
      <c r="M28" s="116">
        <v>0</v>
      </c>
      <c r="N28" s="116">
        <v>4</v>
      </c>
      <c r="O28" s="116">
        <v>670.17099999999994</v>
      </c>
      <c r="P28" s="116">
        <v>5</v>
      </c>
      <c r="Q28" s="116">
        <v>146.048</v>
      </c>
      <c r="R28" s="116">
        <v>10</v>
      </c>
      <c r="S28" s="115">
        <v>1230.8519999999999</v>
      </c>
    </row>
    <row r="29" spans="1:19" ht="69" x14ac:dyDescent="0.3">
      <c r="A29" s="23" t="s">
        <v>1152</v>
      </c>
      <c r="B29" s="24" t="s">
        <v>679</v>
      </c>
      <c r="C29" s="21" t="s">
        <v>329</v>
      </c>
      <c r="D29" s="22" t="s">
        <v>666</v>
      </c>
      <c r="E29" s="25" t="s">
        <v>518</v>
      </c>
      <c r="F29" s="26">
        <v>45795</v>
      </c>
      <c r="G29" s="26">
        <v>45799</v>
      </c>
      <c r="H29" s="25" t="s">
        <v>1071</v>
      </c>
      <c r="I29" s="151">
        <v>143.09539999999998</v>
      </c>
      <c r="J29" s="117">
        <f t="shared" si="0"/>
        <v>5</v>
      </c>
      <c r="K29" s="116">
        <v>202.87200000000001</v>
      </c>
      <c r="L29" s="116">
        <v>202.87200000000001</v>
      </c>
      <c r="M29" s="116">
        <v>0</v>
      </c>
      <c r="N29" s="116">
        <v>4</v>
      </c>
      <c r="O29" s="116">
        <v>307.2</v>
      </c>
      <c r="P29" s="116">
        <v>5</v>
      </c>
      <c r="Q29" s="116">
        <v>195.405</v>
      </c>
      <c r="R29" s="116">
        <v>10</v>
      </c>
      <c r="S29" s="115">
        <v>715.47699999999998</v>
      </c>
    </row>
    <row r="30" spans="1:19" ht="63" customHeight="1" x14ac:dyDescent="0.3">
      <c r="A30" s="23" t="s">
        <v>1153</v>
      </c>
      <c r="B30" s="24" t="s">
        <v>272</v>
      </c>
      <c r="C30" s="21" t="s">
        <v>329</v>
      </c>
      <c r="D30" s="22" t="s">
        <v>339</v>
      </c>
      <c r="E30" s="25" t="s">
        <v>341</v>
      </c>
      <c r="F30" s="26">
        <v>45761</v>
      </c>
      <c r="G30" s="26">
        <v>45764</v>
      </c>
      <c r="H30" s="25" t="s">
        <v>189</v>
      </c>
      <c r="I30" s="151">
        <v>208.57549999999998</v>
      </c>
      <c r="J30" s="117">
        <f t="shared" si="0"/>
        <v>4</v>
      </c>
      <c r="K30" s="116">
        <v>341.935</v>
      </c>
      <c r="L30" s="116">
        <v>341.935</v>
      </c>
      <c r="M30" s="116">
        <v>0</v>
      </c>
      <c r="N30" s="116">
        <v>3</v>
      </c>
      <c r="O30" s="116">
        <v>245.11500000000001</v>
      </c>
      <c r="P30" s="116">
        <v>4</v>
      </c>
      <c r="Q30" s="116">
        <v>247.25200000000001</v>
      </c>
      <c r="R30" s="116">
        <v>0</v>
      </c>
      <c r="S30" s="115">
        <v>834.30199999999991</v>
      </c>
    </row>
    <row r="31" spans="1:19" ht="57.75" customHeight="1" x14ac:dyDescent="0.3">
      <c r="A31" s="23" t="s">
        <v>1153</v>
      </c>
      <c r="B31" s="24" t="s">
        <v>273</v>
      </c>
      <c r="C31" s="21" t="s">
        <v>329</v>
      </c>
      <c r="D31" s="22" t="s">
        <v>340</v>
      </c>
      <c r="E31" s="25" t="s">
        <v>342</v>
      </c>
      <c r="F31" s="26">
        <v>45761</v>
      </c>
      <c r="G31" s="26">
        <v>45764</v>
      </c>
      <c r="H31" s="25" t="s">
        <v>189</v>
      </c>
      <c r="I31" s="151">
        <v>208.57549999999998</v>
      </c>
      <c r="J31" s="117">
        <f t="shared" si="0"/>
        <v>4</v>
      </c>
      <c r="K31" s="116">
        <v>341.935</v>
      </c>
      <c r="L31" s="116">
        <v>341.935</v>
      </c>
      <c r="M31" s="116">
        <v>0</v>
      </c>
      <c r="N31" s="116">
        <v>3</v>
      </c>
      <c r="O31" s="116">
        <v>245.11500000000001</v>
      </c>
      <c r="P31" s="116">
        <v>4</v>
      </c>
      <c r="Q31" s="116">
        <v>247.25200000000001</v>
      </c>
      <c r="R31" s="116">
        <v>0</v>
      </c>
      <c r="S31" s="115">
        <v>834.30199999999991</v>
      </c>
    </row>
    <row r="32" spans="1:19" ht="57.75" customHeight="1" x14ac:dyDescent="0.3">
      <c r="A32" s="23" t="s">
        <v>1153</v>
      </c>
      <c r="B32" s="24" t="s">
        <v>274</v>
      </c>
      <c r="C32" s="21" t="s">
        <v>329</v>
      </c>
      <c r="D32" s="22" t="s">
        <v>481</v>
      </c>
      <c r="E32" s="25" t="s">
        <v>482</v>
      </c>
      <c r="F32" s="26">
        <v>45905</v>
      </c>
      <c r="G32" s="26">
        <v>45911</v>
      </c>
      <c r="H32" s="25" t="s">
        <v>1074</v>
      </c>
      <c r="I32" s="151">
        <v>214.42057142857144</v>
      </c>
      <c r="J32" s="117">
        <f t="shared" si="0"/>
        <v>7</v>
      </c>
      <c r="K32" s="116">
        <v>479.55599999999998</v>
      </c>
      <c r="L32" s="116">
        <v>479.55599999999998</v>
      </c>
      <c r="M32" s="116">
        <v>0</v>
      </c>
      <c r="N32" s="116">
        <v>6</v>
      </c>
      <c r="O32" s="116">
        <v>344.904</v>
      </c>
      <c r="P32" s="116">
        <v>7</v>
      </c>
      <c r="Q32" s="116">
        <v>0</v>
      </c>
      <c r="R32" s="116">
        <v>676.48400000000004</v>
      </c>
      <c r="S32" s="115">
        <v>1500.944</v>
      </c>
    </row>
    <row r="33" spans="1:19" ht="57.75" customHeight="1" x14ac:dyDescent="0.3">
      <c r="A33" s="23" t="s">
        <v>1153</v>
      </c>
      <c r="B33" s="24" t="s">
        <v>275</v>
      </c>
      <c r="C33" s="21" t="s">
        <v>329</v>
      </c>
      <c r="D33" s="22" t="s">
        <v>483</v>
      </c>
      <c r="E33" s="25" t="s">
        <v>484</v>
      </c>
      <c r="F33" s="26">
        <v>45905</v>
      </c>
      <c r="G33" s="26">
        <v>45911</v>
      </c>
      <c r="H33" s="25" t="s">
        <v>1074</v>
      </c>
      <c r="I33" s="151">
        <v>186.01657142857144</v>
      </c>
      <c r="J33" s="117">
        <f t="shared" si="0"/>
        <v>7</v>
      </c>
      <c r="K33" s="116">
        <v>479.55599999999998</v>
      </c>
      <c r="L33" s="116">
        <v>479.55599999999998</v>
      </c>
      <c r="M33" s="116">
        <v>0</v>
      </c>
      <c r="N33" s="116">
        <v>6</v>
      </c>
      <c r="O33" s="116">
        <v>344.904</v>
      </c>
      <c r="P33" s="116">
        <v>7</v>
      </c>
      <c r="Q33" s="116">
        <v>0</v>
      </c>
      <c r="R33" s="116">
        <v>477.65600000000001</v>
      </c>
      <c r="S33" s="115">
        <v>1302.116</v>
      </c>
    </row>
    <row r="34" spans="1:19" ht="57.75" customHeight="1" x14ac:dyDescent="0.3">
      <c r="A34" s="23" t="s">
        <v>1153</v>
      </c>
      <c r="B34" s="24" t="s">
        <v>276</v>
      </c>
      <c r="C34" s="21" t="s">
        <v>329</v>
      </c>
      <c r="D34" s="22" t="s">
        <v>485</v>
      </c>
      <c r="E34" s="25" t="s">
        <v>681</v>
      </c>
      <c r="F34" s="26">
        <v>45905</v>
      </c>
      <c r="G34" s="26">
        <v>45911</v>
      </c>
      <c r="H34" s="25" t="s">
        <v>1074</v>
      </c>
      <c r="I34" s="151">
        <v>186.01657142857144</v>
      </c>
      <c r="J34" s="117">
        <f t="shared" si="0"/>
        <v>7</v>
      </c>
      <c r="K34" s="116">
        <v>479.55599999999998</v>
      </c>
      <c r="L34" s="116">
        <v>479.55599999999998</v>
      </c>
      <c r="M34" s="116">
        <v>0</v>
      </c>
      <c r="N34" s="116">
        <v>6</v>
      </c>
      <c r="O34" s="116">
        <v>344.904</v>
      </c>
      <c r="P34" s="116">
        <v>7</v>
      </c>
      <c r="Q34" s="116">
        <v>0</v>
      </c>
      <c r="R34" s="116">
        <v>477.65600000000001</v>
      </c>
      <c r="S34" s="115">
        <v>1302.116</v>
      </c>
    </row>
    <row r="35" spans="1:19" ht="57.75" customHeight="1" x14ac:dyDescent="0.3">
      <c r="A35" s="23" t="s">
        <v>1153</v>
      </c>
      <c r="B35" s="24" t="s">
        <v>277</v>
      </c>
      <c r="C35" s="21" t="s">
        <v>329</v>
      </c>
      <c r="D35" s="22" t="s">
        <v>486</v>
      </c>
      <c r="E35" s="25" t="s">
        <v>487</v>
      </c>
      <c r="F35" s="26">
        <v>45905</v>
      </c>
      <c r="G35" s="26">
        <v>45911</v>
      </c>
      <c r="H35" s="25" t="s">
        <v>1074</v>
      </c>
      <c r="I35" s="151">
        <v>186.01657142857144</v>
      </c>
      <c r="J35" s="117">
        <f t="shared" si="0"/>
        <v>7</v>
      </c>
      <c r="K35" s="116">
        <v>479.55599999999998</v>
      </c>
      <c r="L35" s="116">
        <v>479.55599999999998</v>
      </c>
      <c r="M35" s="116">
        <v>0</v>
      </c>
      <c r="N35" s="116">
        <v>6</v>
      </c>
      <c r="O35" s="116">
        <v>344.904</v>
      </c>
      <c r="P35" s="116">
        <v>7</v>
      </c>
      <c r="Q35" s="116">
        <v>0</v>
      </c>
      <c r="R35" s="116">
        <v>477.65600000000001</v>
      </c>
      <c r="S35" s="115">
        <v>1302.116</v>
      </c>
    </row>
    <row r="36" spans="1:19" ht="57.75" customHeight="1" x14ac:dyDescent="0.3">
      <c r="A36" s="23" t="s">
        <v>1153</v>
      </c>
      <c r="B36" s="24" t="s">
        <v>278</v>
      </c>
      <c r="C36" s="21" t="s">
        <v>329</v>
      </c>
      <c r="D36" s="22" t="s">
        <v>486</v>
      </c>
      <c r="E36" s="25" t="s">
        <v>488</v>
      </c>
      <c r="F36" s="26">
        <v>45905</v>
      </c>
      <c r="G36" s="26">
        <v>45911</v>
      </c>
      <c r="H36" s="25" t="s">
        <v>1074</v>
      </c>
      <c r="I36" s="151">
        <v>186.01657142857144</v>
      </c>
      <c r="J36" s="117">
        <f t="shared" si="0"/>
        <v>7</v>
      </c>
      <c r="K36" s="116">
        <v>479.55599999999998</v>
      </c>
      <c r="L36" s="116">
        <v>479.55599999999998</v>
      </c>
      <c r="M36" s="116">
        <v>0</v>
      </c>
      <c r="N36" s="116">
        <v>6</v>
      </c>
      <c r="O36" s="116">
        <v>344.904</v>
      </c>
      <c r="P36" s="116">
        <v>7</v>
      </c>
      <c r="Q36" s="116">
        <v>0</v>
      </c>
      <c r="R36" s="116">
        <v>477.65600000000001</v>
      </c>
      <c r="S36" s="115">
        <v>1302.116</v>
      </c>
    </row>
    <row r="37" spans="1:19" ht="127.5" customHeight="1" x14ac:dyDescent="0.3">
      <c r="A37" s="23" t="s">
        <v>1154</v>
      </c>
      <c r="B37" s="24" t="s">
        <v>39</v>
      </c>
      <c r="C37" s="21" t="s">
        <v>329</v>
      </c>
      <c r="D37" s="22" t="s">
        <v>244</v>
      </c>
      <c r="E37" s="25" t="s">
        <v>152</v>
      </c>
      <c r="F37" s="26">
        <v>45739</v>
      </c>
      <c r="G37" s="26">
        <v>45745</v>
      </c>
      <c r="H37" s="25" t="s">
        <v>189</v>
      </c>
      <c r="I37" s="151">
        <v>28.463428571428572</v>
      </c>
      <c r="J37" s="117">
        <f t="shared" si="0"/>
        <v>9.3333333333333339</v>
      </c>
      <c r="K37" s="116">
        <v>0</v>
      </c>
      <c r="L37" s="116">
        <v>0</v>
      </c>
      <c r="M37" s="116">
        <v>0</v>
      </c>
      <c r="N37" s="116">
        <v>6</v>
      </c>
      <c r="O37" s="116">
        <v>196.28399999999999</v>
      </c>
      <c r="P37" s="116">
        <v>7</v>
      </c>
      <c r="Q37" s="116">
        <v>0</v>
      </c>
      <c r="R37" s="116">
        <v>2.96</v>
      </c>
      <c r="S37" s="115">
        <v>199.244</v>
      </c>
    </row>
    <row r="38" spans="1:19" ht="75.75" customHeight="1" x14ac:dyDescent="0.3">
      <c r="A38" s="23" t="s">
        <v>1154</v>
      </c>
      <c r="B38" s="24" t="s">
        <v>126</v>
      </c>
      <c r="C38" s="21" t="s">
        <v>329</v>
      </c>
      <c r="D38" s="22" t="s">
        <v>343</v>
      </c>
      <c r="E38" s="25" t="s">
        <v>344</v>
      </c>
      <c r="F38" s="26">
        <v>45747</v>
      </c>
      <c r="G38" s="26">
        <v>45750</v>
      </c>
      <c r="H38" s="25" t="s">
        <v>1039</v>
      </c>
      <c r="I38" s="151">
        <v>160.34949999999998</v>
      </c>
      <c r="J38" s="117">
        <f t="shared" si="0"/>
        <v>4</v>
      </c>
      <c r="K38" s="116">
        <v>281.72300000000001</v>
      </c>
      <c r="L38" s="116">
        <v>281.72300000000001</v>
      </c>
      <c r="M38" s="116">
        <v>0</v>
      </c>
      <c r="N38" s="116">
        <v>3</v>
      </c>
      <c r="O38" s="116">
        <v>129.75899999999999</v>
      </c>
      <c r="P38" s="116">
        <v>4</v>
      </c>
      <c r="Q38" s="116">
        <v>224.916</v>
      </c>
      <c r="R38" s="116">
        <v>5</v>
      </c>
      <c r="S38" s="115">
        <v>641.39799999999991</v>
      </c>
    </row>
    <row r="39" spans="1:19" ht="128.25" customHeight="1" x14ac:dyDescent="0.3">
      <c r="A39" s="23" t="s">
        <v>1154</v>
      </c>
      <c r="B39" s="24" t="s">
        <v>127</v>
      </c>
      <c r="C39" s="21" t="s">
        <v>329</v>
      </c>
      <c r="D39" s="22" t="s">
        <v>259</v>
      </c>
      <c r="E39" s="25" t="s">
        <v>640</v>
      </c>
      <c r="F39" s="26">
        <v>45748</v>
      </c>
      <c r="G39" s="26">
        <v>45752</v>
      </c>
      <c r="H39" s="25" t="s">
        <v>230</v>
      </c>
      <c r="I39" s="151">
        <v>22.929600000000001</v>
      </c>
      <c r="J39" s="117">
        <f t="shared" si="0"/>
        <v>4.5</v>
      </c>
      <c r="K39" s="116">
        <v>0</v>
      </c>
      <c r="L39" s="116">
        <v>0</v>
      </c>
      <c r="M39" s="116">
        <v>0</v>
      </c>
      <c r="N39" s="116">
        <v>4</v>
      </c>
      <c r="O39" s="116">
        <v>88.558000000000007</v>
      </c>
      <c r="P39" s="116">
        <v>5</v>
      </c>
      <c r="Q39" s="116">
        <v>0</v>
      </c>
      <c r="R39" s="116">
        <v>26.09</v>
      </c>
      <c r="S39" s="115">
        <v>114.64800000000001</v>
      </c>
    </row>
    <row r="40" spans="1:19" ht="180" customHeight="1" x14ac:dyDescent="0.3">
      <c r="A40" s="23" t="s">
        <v>1154</v>
      </c>
      <c r="B40" s="24" t="s">
        <v>683</v>
      </c>
      <c r="C40" s="21" t="s">
        <v>329</v>
      </c>
      <c r="D40" s="22" t="s">
        <v>420</v>
      </c>
      <c r="E40" s="25" t="s">
        <v>345</v>
      </c>
      <c r="F40" s="26">
        <v>45753</v>
      </c>
      <c r="G40" s="26">
        <v>45753</v>
      </c>
      <c r="H40" s="25" t="s">
        <v>1045</v>
      </c>
      <c r="I40" s="151">
        <v>14.496</v>
      </c>
      <c r="J40" s="117">
        <f t="shared" si="0"/>
        <v>2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1</v>
      </c>
      <c r="Q40" s="116">
        <v>14.496</v>
      </c>
      <c r="R40" s="116">
        <v>0</v>
      </c>
      <c r="S40" s="115">
        <v>14.496</v>
      </c>
    </row>
    <row r="41" spans="1:19" ht="133.5" customHeight="1" x14ac:dyDescent="0.3">
      <c r="A41" s="23" t="s">
        <v>1154</v>
      </c>
      <c r="B41" s="24" t="s">
        <v>684</v>
      </c>
      <c r="C41" s="21" t="s">
        <v>329</v>
      </c>
      <c r="D41" s="22" t="s">
        <v>346</v>
      </c>
      <c r="E41" s="25" t="s">
        <v>347</v>
      </c>
      <c r="F41" s="26">
        <v>45755</v>
      </c>
      <c r="G41" s="26">
        <v>45756</v>
      </c>
      <c r="H41" s="25" t="s">
        <v>348</v>
      </c>
      <c r="I41" s="151">
        <v>134.434</v>
      </c>
      <c r="J41" s="117">
        <f t="shared" si="0"/>
        <v>2</v>
      </c>
      <c r="K41" s="116">
        <v>91</v>
      </c>
      <c r="L41" s="116">
        <v>91</v>
      </c>
      <c r="M41" s="116">
        <v>0</v>
      </c>
      <c r="N41" s="116">
        <v>1</v>
      </c>
      <c r="O41" s="116">
        <v>74.438000000000002</v>
      </c>
      <c r="P41" s="116">
        <v>2</v>
      </c>
      <c r="Q41" s="116">
        <v>103.43</v>
      </c>
      <c r="R41" s="116">
        <v>0</v>
      </c>
      <c r="S41" s="115">
        <v>268.86799999999999</v>
      </c>
    </row>
    <row r="42" spans="1:19" ht="77.25" customHeight="1" x14ac:dyDescent="0.3">
      <c r="A42" s="23" t="s">
        <v>1154</v>
      </c>
      <c r="B42" s="24" t="s">
        <v>685</v>
      </c>
      <c r="C42" s="21" t="s">
        <v>329</v>
      </c>
      <c r="D42" s="22" t="s">
        <v>427</v>
      </c>
      <c r="E42" s="25" t="s">
        <v>219</v>
      </c>
      <c r="F42" s="26">
        <v>45762</v>
      </c>
      <c r="G42" s="26">
        <v>45764</v>
      </c>
      <c r="H42" s="25" t="s">
        <v>1032</v>
      </c>
      <c r="I42" s="151">
        <v>237.75833333333333</v>
      </c>
      <c r="J42" s="117">
        <f t="shared" si="0"/>
        <v>3.5</v>
      </c>
      <c r="K42" s="116">
        <v>362.03300000000002</v>
      </c>
      <c r="L42" s="116">
        <v>362.03300000000002</v>
      </c>
      <c r="M42" s="116">
        <v>0</v>
      </c>
      <c r="N42" s="116">
        <v>2</v>
      </c>
      <c r="O42" s="116">
        <v>183.179</v>
      </c>
      <c r="P42" s="116">
        <v>3</v>
      </c>
      <c r="Q42" s="116">
        <v>168.06299999999999</v>
      </c>
      <c r="R42" s="116">
        <v>0</v>
      </c>
      <c r="S42" s="115">
        <v>713.27499999999998</v>
      </c>
    </row>
    <row r="43" spans="1:19" ht="93.75" customHeight="1" x14ac:dyDescent="0.3">
      <c r="A43" s="23" t="s">
        <v>1154</v>
      </c>
      <c r="B43" s="24" t="s">
        <v>686</v>
      </c>
      <c r="C43" s="21" t="s">
        <v>329</v>
      </c>
      <c r="D43" s="22" t="s">
        <v>437</v>
      </c>
      <c r="E43" s="25" t="s">
        <v>436</v>
      </c>
      <c r="F43" s="26">
        <v>45768</v>
      </c>
      <c r="G43" s="26">
        <v>45770</v>
      </c>
      <c r="H43" s="25" t="s">
        <v>1077</v>
      </c>
      <c r="I43" s="151">
        <v>171.63766666666666</v>
      </c>
      <c r="J43" s="117">
        <f t="shared" si="0"/>
        <v>2.5</v>
      </c>
      <c r="K43" s="116">
        <v>402.49799999999999</v>
      </c>
      <c r="L43" s="116">
        <v>402.49799999999999</v>
      </c>
      <c r="M43" s="116">
        <v>0</v>
      </c>
      <c r="N43" s="116">
        <v>2</v>
      </c>
      <c r="O43" s="116">
        <v>39.814</v>
      </c>
      <c r="P43" s="116">
        <v>3</v>
      </c>
      <c r="Q43" s="116">
        <v>72.600999999999999</v>
      </c>
      <c r="R43" s="116">
        <v>0</v>
      </c>
      <c r="S43" s="115">
        <v>514.91300000000001</v>
      </c>
    </row>
    <row r="44" spans="1:19" ht="77.25" customHeight="1" x14ac:dyDescent="0.3">
      <c r="A44" s="23" t="s">
        <v>1154</v>
      </c>
      <c r="B44" s="24" t="s">
        <v>687</v>
      </c>
      <c r="C44" s="21" t="s">
        <v>329</v>
      </c>
      <c r="D44" s="22" t="s">
        <v>438</v>
      </c>
      <c r="E44" s="25" t="s">
        <v>151</v>
      </c>
      <c r="F44" s="26">
        <v>45771</v>
      </c>
      <c r="G44" s="26">
        <v>45773</v>
      </c>
      <c r="H44" s="25" t="s">
        <v>1070</v>
      </c>
      <c r="I44" s="151">
        <v>126.74033333333334</v>
      </c>
      <c r="J44" s="117">
        <f t="shared" si="0"/>
        <v>3.5</v>
      </c>
      <c r="K44" s="116">
        <v>201.50399999999999</v>
      </c>
      <c r="L44" s="116">
        <v>201.50399999999999</v>
      </c>
      <c r="M44" s="116">
        <v>0</v>
      </c>
      <c r="N44" s="116">
        <v>2</v>
      </c>
      <c r="O44" s="116">
        <v>80.353999999999999</v>
      </c>
      <c r="P44" s="116">
        <v>3</v>
      </c>
      <c r="Q44" s="116">
        <v>98.363</v>
      </c>
      <c r="R44" s="116">
        <v>0</v>
      </c>
      <c r="S44" s="115">
        <v>380.221</v>
      </c>
    </row>
    <row r="45" spans="1:19" ht="82.5" customHeight="1" x14ac:dyDescent="0.3">
      <c r="A45" s="23" t="s">
        <v>1154</v>
      </c>
      <c r="B45" s="24" t="s">
        <v>688</v>
      </c>
      <c r="C45" s="21" t="s">
        <v>329</v>
      </c>
      <c r="D45" s="22" t="s">
        <v>489</v>
      </c>
      <c r="E45" s="25" t="s">
        <v>231</v>
      </c>
      <c r="F45" s="26">
        <v>45790</v>
      </c>
      <c r="G45" s="26">
        <v>45793</v>
      </c>
      <c r="H45" s="25" t="s">
        <v>209</v>
      </c>
      <c r="I45" s="151">
        <v>306.21674999999999</v>
      </c>
      <c r="J45" s="117">
        <f t="shared" si="0"/>
        <v>3.3333333333333335</v>
      </c>
      <c r="K45" s="116">
        <v>399.02600000000001</v>
      </c>
      <c r="L45" s="116">
        <v>399.02600000000001</v>
      </c>
      <c r="M45" s="116">
        <v>0</v>
      </c>
      <c r="N45" s="116">
        <v>3</v>
      </c>
      <c r="O45" s="116">
        <v>445.67499999999995</v>
      </c>
      <c r="P45" s="116">
        <v>4</v>
      </c>
      <c r="Q45" s="116">
        <v>221.21299999999999</v>
      </c>
      <c r="R45" s="116">
        <v>158.953</v>
      </c>
      <c r="S45" s="115">
        <v>1224.867</v>
      </c>
    </row>
    <row r="46" spans="1:19" ht="118.5" customHeight="1" x14ac:dyDescent="0.3">
      <c r="A46" s="23" t="s">
        <v>1154</v>
      </c>
      <c r="B46" s="24" t="s">
        <v>689</v>
      </c>
      <c r="C46" s="21" t="s">
        <v>329</v>
      </c>
      <c r="D46" s="22" t="s">
        <v>492</v>
      </c>
      <c r="E46" s="25" t="s">
        <v>152</v>
      </c>
      <c r="F46" s="26">
        <v>45788</v>
      </c>
      <c r="G46" s="26">
        <v>45794</v>
      </c>
      <c r="H46" s="25" t="s">
        <v>189</v>
      </c>
      <c r="I46" s="151">
        <v>168.20114285714286</v>
      </c>
      <c r="J46" s="117">
        <f t="shared" si="0"/>
        <v>9.3333333333333339</v>
      </c>
      <c r="K46" s="116">
        <v>258.25</v>
      </c>
      <c r="L46" s="116">
        <v>258.25</v>
      </c>
      <c r="M46" s="116">
        <v>0</v>
      </c>
      <c r="N46" s="116">
        <v>6</v>
      </c>
      <c r="O46" s="116">
        <v>485.82499999999993</v>
      </c>
      <c r="P46" s="116">
        <v>7</v>
      </c>
      <c r="Q46" s="116">
        <v>430.74299999999999</v>
      </c>
      <c r="R46" s="116">
        <v>2.59</v>
      </c>
      <c r="S46" s="115">
        <v>1177.4079999999999</v>
      </c>
    </row>
    <row r="47" spans="1:19" ht="93.75" customHeight="1" x14ac:dyDescent="0.3">
      <c r="A47" s="23" t="s">
        <v>1154</v>
      </c>
      <c r="B47" s="24" t="s">
        <v>690</v>
      </c>
      <c r="C47" s="21" t="s">
        <v>329</v>
      </c>
      <c r="D47" s="22" t="s">
        <v>519</v>
      </c>
      <c r="E47" s="25" t="s">
        <v>436</v>
      </c>
      <c r="F47" s="26">
        <v>45791</v>
      </c>
      <c r="G47" s="26">
        <v>45792</v>
      </c>
      <c r="H47" s="25" t="s">
        <v>1031</v>
      </c>
      <c r="I47" s="151">
        <v>249.54549999999998</v>
      </c>
      <c r="J47" s="117">
        <f t="shared" si="0"/>
        <v>2.5</v>
      </c>
      <c r="K47" s="116">
        <v>350.85899999999998</v>
      </c>
      <c r="L47" s="116">
        <v>350.85899999999998</v>
      </c>
      <c r="M47" s="116">
        <v>0</v>
      </c>
      <c r="N47" s="116">
        <v>1</v>
      </c>
      <c r="O47" s="116">
        <v>50.305999999999997</v>
      </c>
      <c r="P47" s="116">
        <v>2</v>
      </c>
      <c r="Q47" s="116">
        <v>97.926000000000002</v>
      </c>
      <c r="R47" s="116">
        <v>0</v>
      </c>
      <c r="S47" s="115">
        <v>499.09099999999995</v>
      </c>
    </row>
    <row r="48" spans="1:19" ht="77.25" customHeight="1" x14ac:dyDescent="0.3">
      <c r="A48" s="23" t="s">
        <v>1154</v>
      </c>
      <c r="B48" s="24" t="s">
        <v>691</v>
      </c>
      <c r="C48" s="21" t="s">
        <v>329</v>
      </c>
      <c r="D48" s="22" t="s">
        <v>574</v>
      </c>
      <c r="E48" s="25" t="s">
        <v>151</v>
      </c>
      <c r="F48" s="26">
        <v>45797</v>
      </c>
      <c r="G48" s="26">
        <v>45800</v>
      </c>
      <c r="H48" s="25" t="s">
        <v>1034</v>
      </c>
      <c r="I48" s="151">
        <v>201.6875</v>
      </c>
      <c r="J48" s="117">
        <f t="shared" si="0"/>
        <v>3.5</v>
      </c>
      <c r="K48" s="116">
        <v>474.61200000000002</v>
      </c>
      <c r="L48" s="116">
        <v>474.61200000000002</v>
      </c>
      <c r="M48" s="116">
        <v>0</v>
      </c>
      <c r="N48" s="116">
        <v>3</v>
      </c>
      <c r="O48" s="116">
        <v>129.82499999999999</v>
      </c>
      <c r="P48" s="116">
        <v>4</v>
      </c>
      <c r="Q48" s="116">
        <v>202.31299999999999</v>
      </c>
      <c r="R48" s="116">
        <v>0</v>
      </c>
      <c r="S48" s="115">
        <v>806.75</v>
      </c>
    </row>
    <row r="49" spans="1:19" ht="77.25" customHeight="1" x14ac:dyDescent="0.3">
      <c r="A49" s="23" t="s">
        <v>1154</v>
      </c>
      <c r="B49" s="24" t="s">
        <v>692</v>
      </c>
      <c r="C49" s="21" t="s">
        <v>329</v>
      </c>
      <c r="D49" s="22" t="s">
        <v>575</v>
      </c>
      <c r="E49" s="25" t="s">
        <v>219</v>
      </c>
      <c r="F49" s="26">
        <v>45811</v>
      </c>
      <c r="G49" s="26">
        <v>45814</v>
      </c>
      <c r="H49" s="25" t="s">
        <v>1041</v>
      </c>
      <c r="I49" s="151">
        <v>229.297</v>
      </c>
      <c r="J49" s="117">
        <f t="shared" si="0"/>
        <v>3.5</v>
      </c>
      <c r="K49" s="116">
        <v>675.57899999999995</v>
      </c>
      <c r="L49" s="116">
        <v>675.57899999999995</v>
      </c>
      <c r="M49" s="116">
        <v>0</v>
      </c>
      <c r="N49" s="116">
        <v>3</v>
      </c>
      <c r="O49" s="116">
        <v>87.864999999999995</v>
      </c>
      <c r="P49" s="116">
        <v>4</v>
      </c>
      <c r="Q49" s="116">
        <v>153.744</v>
      </c>
      <c r="R49" s="116">
        <v>0</v>
      </c>
      <c r="S49" s="115">
        <v>917.18799999999999</v>
      </c>
    </row>
    <row r="50" spans="1:19" ht="82.5" customHeight="1" x14ac:dyDescent="0.3">
      <c r="A50" s="23" t="s">
        <v>1154</v>
      </c>
      <c r="B50" s="24" t="s">
        <v>693</v>
      </c>
      <c r="C50" s="21" t="s">
        <v>329</v>
      </c>
      <c r="D50" s="22" t="s">
        <v>576</v>
      </c>
      <c r="E50" s="25" t="s">
        <v>231</v>
      </c>
      <c r="F50" s="26">
        <v>45821</v>
      </c>
      <c r="G50" s="26">
        <v>45824</v>
      </c>
      <c r="H50" s="25" t="s">
        <v>1036</v>
      </c>
      <c r="I50" s="151">
        <v>160.51999999999998</v>
      </c>
      <c r="J50" s="117">
        <f t="shared" si="0"/>
        <v>3.3333333333333335</v>
      </c>
      <c r="K50" s="116">
        <v>302.75299999999999</v>
      </c>
      <c r="L50" s="116">
        <v>302.75299999999999</v>
      </c>
      <c r="M50" s="116">
        <v>0</v>
      </c>
      <c r="N50" s="116">
        <v>3</v>
      </c>
      <c r="O50" s="116">
        <v>137.53800000000001</v>
      </c>
      <c r="P50" s="116">
        <v>4</v>
      </c>
      <c r="Q50" s="116">
        <v>201.78899999999999</v>
      </c>
      <c r="R50" s="116">
        <v>0</v>
      </c>
      <c r="S50" s="115">
        <v>642.07999999999993</v>
      </c>
    </row>
    <row r="51" spans="1:19" ht="82.5" customHeight="1" x14ac:dyDescent="0.3">
      <c r="A51" s="23" t="s">
        <v>1154</v>
      </c>
      <c r="B51" s="24" t="s">
        <v>694</v>
      </c>
      <c r="C51" s="21" t="s">
        <v>329</v>
      </c>
      <c r="D51" s="22" t="s">
        <v>577</v>
      </c>
      <c r="E51" s="25" t="s">
        <v>578</v>
      </c>
      <c r="F51" s="26">
        <v>45821</v>
      </c>
      <c r="G51" s="26">
        <v>45824</v>
      </c>
      <c r="H51" s="25" t="s">
        <v>1036</v>
      </c>
      <c r="I51" s="151">
        <v>160.51999999999998</v>
      </c>
      <c r="J51" s="117">
        <f t="shared" si="0"/>
        <v>4</v>
      </c>
      <c r="K51" s="116">
        <v>302.75299999999999</v>
      </c>
      <c r="L51" s="116">
        <v>302.75299999999999</v>
      </c>
      <c r="M51" s="116">
        <v>0</v>
      </c>
      <c r="N51" s="116">
        <v>3</v>
      </c>
      <c r="O51" s="116">
        <v>137.53800000000001</v>
      </c>
      <c r="P51" s="116">
        <v>4</v>
      </c>
      <c r="Q51" s="116">
        <v>201.78899999999999</v>
      </c>
      <c r="R51" s="116">
        <v>0</v>
      </c>
      <c r="S51" s="115">
        <v>642.07999999999993</v>
      </c>
    </row>
    <row r="52" spans="1:19" ht="164.25" customHeight="1" x14ac:dyDescent="0.3">
      <c r="A52" s="23" t="s">
        <v>1154</v>
      </c>
      <c r="B52" s="24" t="s">
        <v>695</v>
      </c>
      <c r="C52" s="21" t="s">
        <v>329</v>
      </c>
      <c r="D52" s="22" t="s">
        <v>579</v>
      </c>
      <c r="E52" s="25" t="s">
        <v>580</v>
      </c>
      <c r="F52" s="26">
        <v>45812</v>
      </c>
      <c r="G52" s="26">
        <v>45814</v>
      </c>
      <c r="H52" s="25" t="s">
        <v>181</v>
      </c>
      <c r="I52" s="151">
        <v>55.844333333333338</v>
      </c>
      <c r="J52" s="117">
        <f t="shared" si="0"/>
        <v>3</v>
      </c>
      <c r="K52" s="116">
        <v>16</v>
      </c>
      <c r="L52" s="116">
        <v>16</v>
      </c>
      <c r="M52" s="116">
        <v>0</v>
      </c>
      <c r="N52" s="116">
        <v>2</v>
      </c>
      <c r="O52" s="116">
        <v>66.296000000000006</v>
      </c>
      <c r="P52" s="116">
        <v>3</v>
      </c>
      <c r="Q52" s="116">
        <v>85.236999999999995</v>
      </c>
      <c r="R52" s="116">
        <v>0</v>
      </c>
      <c r="S52" s="115">
        <v>167.53300000000002</v>
      </c>
    </row>
    <row r="53" spans="1:19" ht="164.25" customHeight="1" x14ac:dyDescent="0.3">
      <c r="A53" s="23" t="s">
        <v>1154</v>
      </c>
      <c r="B53" s="24" t="s">
        <v>696</v>
      </c>
      <c r="C53" s="21" t="s">
        <v>329</v>
      </c>
      <c r="D53" s="22" t="s">
        <v>579</v>
      </c>
      <c r="E53" s="25" t="s">
        <v>345</v>
      </c>
      <c r="F53" s="26">
        <v>45812</v>
      </c>
      <c r="G53" s="26">
        <v>45814</v>
      </c>
      <c r="H53" s="25" t="s">
        <v>181</v>
      </c>
      <c r="I53" s="151">
        <v>55.844333333333338</v>
      </c>
      <c r="J53" s="117">
        <f t="shared" si="0"/>
        <v>2</v>
      </c>
      <c r="K53" s="116">
        <v>16</v>
      </c>
      <c r="L53" s="116">
        <v>16</v>
      </c>
      <c r="M53" s="116">
        <v>0</v>
      </c>
      <c r="N53" s="116">
        <v>2</v>
      </c>
      <c r="O53" s="116">
        <v>66.296000000000006</v>
      </c>
      <c r="P53" s="116">
        <v>3</v>
      </c>
      <c r="Q53" s="116">
        <v>85.236999999999995</v>
      </c>
      <c r="R53" s="116">
        <v>0</v>
      </c>
      <c r="S53" s="115">
        <v>167.53300000000002</v>
      </c>
    </row>
    <row r="54" spans="1:19" ht="127.5" customHeight="1" x14ac:dyDescent="0.3">
      <c r="A54" s="23" t="s">
        <v>1154</v>
      </c>
      <c r="B54" s="24" t="s">
        <v>697</v>
      </c>
      <c r="C54" s="21" t="s">
        <v>329</v>
      </c>
      <c r="D54" s="22" t="s">
        <v>625</v>
      </c>
      <c r="E54" s="25" t="s">
        <v>152</v>
      </c>
      <c r="F54" s="26">
        <v>45823</v>
      </c>
      <c r="G54" s="26">
        <v>45836</v>
      </c>
      <c r="H54" s="25" t="s">
        <v>1031</v>
      </c>
      <c r="I54" s="151">
        <v>101.18357142857144</v>
      </c>
      <c r="J54" s="117">
        <f t="shared" si="0"/>
        <v>9.3333333333333339</v>
      </c>
      <c r="K54" s="116">
        <v>304.80900000000003</v>
      </c>
      <c r="L54" s="116">
        <v>304.80900000000003</v>
      </c>
      <c r="M54" s="116">
        <v>0</v>
      </c>
      <c r="N54" s="116">
        <v>13</v>
      </c>
      <c r="O54" s="116">
        <v>419.69900000000001</v>
      </c>
      <c r="P54" s="116">
        <v>14</v>
      </c>
      <c r="Q54" s="116">
        <v>692.06200000000001</v>
      </c>
      <c r="R54" s="116">
        <v>0</v>
      </c>
      <c r="S54" s="115">
        <v>1416.5700000000002</v>
      </c>
    </row>
    <row r="55" spans="1:19" ht="164.25" customHeight="1" x14ac:dyDescent="0.3">
      <c r="A55" s="23" t="s">
        <v>1154</v>
      </c>
      <c r="B55" s="24" t="s">
        <v>698</v>
      </c>
      <c r="C55" s="21" t="s">
        <v>329</v>
      </c>
      <c r="D55" s="22" t="s">
        <v>639</v>
      </c>
      <c r="E55" s="25" t="s">
        <v>640</v>
      </c>
      <c r="F55" s="26">
        <v>45823</v>
      </c>
      <c r="G55" s="26">
        <v>45826</v>
      </c>
      <c r="H55" s="25" t="s">
        <v>230</v>
      </c>
      <c r="I55" s="151">
        <v>174.53899999999999</v>
      </c>
      <c r="J55" s="117">
        <f t="shared" si="0"/>
        <v>4.5</v>
      </c>
      <c r="K55" s="116">
        <v>328.81099999999998</v>
      </c>
      <c r="L55" s="116">
        <v>328.81099999999998</v>
      </c>
      <c r="M55" s="116">
        <v>0</v>
      </c>
      <c r="N55" s="116">
        <v>3</v>
      </c>
      <c r="O55" s="116">
        <v>169.65100000000001</v>
      </c>
      <c r="P55" s="116">
        <v>4</v>
      </c>
      <c r="Q55" s="116">
        <v>199.69399999999999</v>
      </c>
      <c r="R55" s="116">
        <v>0</v>
      </c>
      <c r="S55" s="115">
        <v>698.15599999999995</v>
      </c>
    </row>
    <row r="56" spans="1:19" ht="92.25" customHeight="1" x14ac:dyDescent="0.3">
      <c r="A56" s="23" t="s">
        <v>1154</v>
      </c>
      <c r="B56" s="24" t="s">
        <v>699</v>
      </c>
      <c r="C56" s="21" t="s">
        <v>329</v>
      </c>
      <c r="D56" s="22" t="s">
        <v>641</v>
      </c>
      <c r="E56" s="25" t="s">
        <v>642</v>
      </c>
      <c r="F56" s="26">
        <v>45817</v>
      </c>
      <c r="G56" s="26">
        <v>45822</v>
      </c>
      <c r="H56" s="25" t="s">
        <v>1032</v>
      </c>
      <c r="I56" s="151">
        <v>85.663200000000003</v>
      </c>
      <c r="J56" s="117">
        <f t="shared" si="0"/>
        <v>5</v>
      </c>
      <c r="K56" s="116">
        <v>0</v>
      </c>
      <c r="L56" s="116">
        <v>0</v>
      </c>
      <c r="M56" s="116">
        <v>0</v>
      </c>
      <c r="N56" s="116">
        <v>2</v>
      </c>
      <c r="O56" s="116">
        <v>149.982</v>
      </c>
      <c r="P56" s="116">
        <v>5</v>
      </c>
      <c r="Q56" s="116">
        <v>278.334</v>
      </c>
      <c r="R56" s="116">
        <v>0</v>
      </c>
      <c r="S56" s="115">
        <v>428.31600000000003</v>
      </c>
    </row>
    <row r="57" spans="1:19" ht="65.25" customHeight="1" x14ac:dyDescent="0.3">
      <c r="A57" s="23" t="s">
        <v>1154</v>
      </c>
      <c r="B57" s="24" t="s">
        <v>715</v>
      </c>
      <c r="C57" s="21" t="s">
        <v>329</v>
      </c>
      <c r="D57" s="22" t="s">
        <v>711</v>
      </c>
      <c r="E57" s="25" t="s">
        <v>231</v>
      </c>
      <c r="F57" s="26">
        <v>45835</v>
      </c>
      <c r="G57" s="26">
        <v>45836</v>
      </c>
      <c r="H57" s="25" t="s">
        <v>348</v>
      </c>
      <c r="I57" s="151">
        <v>50.91</v>
      </c>
      <c r="J57" s="117">
        <f t="shared" si="0"/>
        <v>3.3333333333333335</v>
      </c>
      <c r="K57" s="116">
        <v>0</v>
      </c>
      <c r="L57" s="116">
        <v>0</v>
      </c>
      <c r="M57" s="116">
        <v>0</v>
      </c>
      <c r="N57" s="116">
        <v>1</v>
      </c>
      <c r="O57" s="116">
        <v>0</v>
      </c>
      <c r="P57" s="116">
        <v>2</v>
      </c>
      <c r="Q57" s="116">
        <v>101.82</v>
      </c>
      <c r="R57" s="116">
        <v>0</v>
      </c>
      <c r="S57" s="115">
        <v>101.82</v>
      </c>
    </row>
    <row r="58" spans="1:19" ht="126" customHeight="1" x14ac:dyDescent="0.3">
      <c r="A58" s="23" t="s">
        <v>1154</v>
      </c>
      <c r="B58" s="24" t="s">
        <v>716</v>
      </c>
      <c r="C58" s="21" t="s">
        <v>329</v>
      </c>
      <c r="D58" s="22" t="s">
        <v>713</v>
      </c>
      <c r="E58" s="25" t="s">
        <v>714</v>
      </c>
      <c r="F58" s="26">
        <v>45835</v>
      </c>
      <c r="G58" s="26">
        <v>45836</v>
      </c>
      <c r="H58" s="25" t="s">
        <v>348</v>
      </c>
      <c r="I58" s="151">
        <v>50.91</v>
      </c>
      <c r="J58" s="117">
        <f t="shared" si="0"/>
        <v>2</v>
      </c>
      <c r="K58" s="116">
        <v>0</v>
      </c>
      <c r="L58" s="116">
        <v>0</v>
      </c>
      <c r="M58" s="116">
        <v>0</v>
      </c>
      <c r="N58" s="116">
        <v>1</v>
      </c>
      <c r="O58" s="116">
        <v>0</v>
      </c>
      <c r="P58" s="116">
        <v>2</v>
      </c>
      <c r="Q58" s="116">
        <v>101.82</v>
      </c>
      <c r="R58" s="116">
        <v>0</v>
      </c>
      <c r="S58" s="115">
        <v>101.82</v>
      </c>
    </row>
    <row r="59" spans="1:19" ht="82.5" customHeight="1" x14ac:dyDescent="0.3">
      <c r="A59" s="23" t="s">
        <v>1154</v>
      </c>
      <c r="B59" s="24" t="s">
        <v>717</v>
      </c>
      <c r="C59" s="21" t="s">
        <v>329</v>
      </c>
      <c r="D59" s="22" t="s">
        <v>712</v>
      </c>
      <c r="E59" s="25" t="s">
        <v>812</v>
      </c>
      <c r="F59" s="26">
        <v>45835</v>
      </c>
      <c r="G59" s="26">
        <v>45836</v>
      </c>
      <c r="H59" s="25" t="s">
        <v>348</v>
      </c>
      <c r="I59" s="151">
        <v>72.894000000000005</v>
      </c>
      <c r="J59" s="117">
        <f t="shared" si="0"/>
        <v>2</v>
      </c>
      <c r="K59" s="116">
        <v>0</v>
      </c>
      <c r="L59" s="116">
        <v>0</v>
      </c>
      <c r="M59" s="116">
        <v>0</v>
      </c>
      <c r="N59" s="116">
        <v>1</v>
      </c>
      <c r="O59" s="116">
        <v>43.968000000000004</v>
      </c>
      <c r="P59" s="116">
        <v>2</v>
      </c>
      <c r="Q59" s="116">
        <v>101.82</v>
      </c>
      <c r="R59" s="116">
        <v>0</v>
      </c>
      <c r="S59" s="115">
        <v>145.78800000000001</v>
      </c>
    </row>
    <row r="60" spans="1:19" ht="72" customHeight="1" x14ac:dyDescent="0.3">
      <c r="A60" s="23" t="s">
        <v>1155</v>
      </c>
      <c r="B60" s="24" t="s">
        <v>279</v>
      </c>
      <c r="C60" s="21" t="s">
        <v>329</v>
      </c>
      <c r="D60" s="22" t="s">
        <v>1083</v>
      </c>
      <c r="E60" s="25" t="s">
        <v>349</v>
      </c>
      <c r="F60" s="26">
        <v>45748</v>
      </c>
      <c r="G60" s="26">
        <v>45752</v>
      </c>
      <c r="H60" s="25" t="s">
        <v>350</v>
      </c>
      <c r="I60" s="151">
        <v>127.84415800000002</v>
      </c>
      <c r="J60" s="117">
        <f t="shared" si="0"/>
        <v>4</v>
      </c>
      <c r="K60" s="116">
        <v>261.62299999999999</v>
      </c>
      <c r="L60" s="116">
        <v>261.62299999999999</v>
      </c>
      <c r="M60" s="116">
        <v>0</v>
      </c>
      <c r="N60" s="116">
        <v>4</v>
      </c>
      <c r="O60" s="116">
        <v>132.73339000000001</v>
      </c>
      <c r="P60" s="116">
        <v>5</v>
      </c>
      <c r="Q60" s="116">
        <v>244.86439999999999</v>
      </c>
      <c r="R60" s="116">
        <v>0</v>
      </c>
      <c r="S60" s="115">
        <v>639.22079000000008</v>
      </c>
    </row>
    <row r="61" spans="1:19" ht="99.75" customHeight="1" x14ac:dyDescent="0.3">
      <c r="A61" s="23" t="s">
        <v>1155</v>
      </c>
      <c r="B61" s="24" t="s">
        <v>280</v>
      </c>
      <c r="C61" s="21" t="s">
        <v>329</v>
      </c>
      <c r="D61" s="22" t="s">
        <v>352</v>
      </c>
      <c r="E61" s="25" t="s">
        <v>429</v>
      </c>
      <c r="F61" s="26">
        <v>45761</v>
      </c>
      <c r="G61" s="26">
        <v>45764</v>
      </c>
      <c r="H61" s="25" t="s">
        <v>189</v>
      </c>
      <c r="I61" s="151">
        <v>232.54399999999998</v>
      </c>
      <c r="J61" s="117">
        <f t="shared" si="0"/>
        <v>3</v>
      </c>
      <c r="K61" s="116">
        <v>438.03300000000002</v>
      </c>
      <c r="L61" s="116">
        <v>438.03300000000002</v>
      </c>
      <c r="M61" s="116">
        <v>0</v>
      </c>
      <c r="N61" s="116">
        <v>3</v>
      </c>
      <c r="O61" s="116">
        <v>245.09399999999999</v>
      </c>
      <c r="P61" s="116">
        <v>4</v>
      </c>
      <c r="Q61" s="116">
        <v>247.04900000000001</v>
      </c>
      <c r="R61" s="116">
        <v>0</v>
      </c>
      <c r="S61" s="115">
        <v>930.17599999999993</v>
      </c>
    </row>
    <row r="62" spans="1:19" ht="99.75" customHeight="1" x14ac:dyDescent="0.3">
      <c r="A62" s="23" t="s">
        <v>1155</v>
      </c>
      <c r="B62" s="24" t="s">
        <v>281</v>
      </c>
      <c r="C62" s="21" t="s">
        <v>329</v>
      </c>
      <c r="D62" s="22" t="s">
        <v>471</v>
      </c>
      <c r="E62" s="25" t="s">
        <v>452</v>
      </c>
      <c r="F62" s="26">
        <v>45768</v>
      </c>
      <c r="G62" s="26">
        <v>45770</v>
      </c>
      <c r="H62" s="25" t="s">
        <v>1077</v>
      </c>
      <c r="I62" s="151">
        <v>178.04877333333332</v>
      </c>
      <c r="J62" s="117">
        <f t="shared" si="0"/>
        <v>3</v>
      </c>
      <c r="K62" s="116">
        <v>410.15600000000001</v>
      </c>
      <c r="L62" s="116">
        <v>410.15600000000001</v>
      </c>
      <c r="M62" s="116">
        <v>0</v>
      </c>
      <c r="N62" s="116">
        <v>2</v>
      </c>
      <c r="O62" s="116">
        <v>51.388919999999999</v>
      </c>
      <c r="P62" s="116">
        <v>3</v>
      </c>
      <c r="Q62" s="116">
        <v>72.601399999999998</v>
      </c>
      <c r="R62" s="116">
        <v>0</v>
      </c>
      <c r="S62" s="115">
        <v>534.14631999999995</v>
      </c>
    </row>
    <row r="63" spans="1:19" ht="72" customHeight="1" x14ac:dyDescent="0.3">
      <c r="A63" s="23" t="s">
        <v>1155</v>
      </c>
      <c r="B63" s="24" t="s">
        <v>701</v>
      </c>
      <c r="C63" s="21" t="s">
        <v>329</v>
      </c>
      <c r="D63" s="22" t="s">
        <v>474</v>
      </c>
      <c r="E63" s="25" t="s">
        <v>349</v>
      </c>
      <c r="F63" s="26">
        <v>45778</v>
      </c>
      <c r="G63" s="26">
        <v>45779</v>
      </c>
      <c r="H63" s="25" t="s">
        <v>189</v>
      </c>
      <c r="I63" s="151">
        <v>102.220145</v>
      </c>
      <c r="J63" s="117">
        <f t="shared" si="0"/>
        <v>4</v>
      </c>
      <c r="K63" s="116">
        <v>0</v>
      </c>
      <c r="L63" s="116">
        <v>0</v>
      </c>
      <c r="M63" s="116">
        <v>0</v>
      </c>
      <c r="N63" s="116">
        <v>1</v>
      </c>
      <c r="O63" s="116">
        <v>81.386690000000002</v>
      </c>
      <c r="P63" s="116">
        <v>2</v>
      </c>
      <c r="Q63" s="116">
        <v>123.0536</v>
      </c>
      <c r="R63" s="116">
        <v>0</v>
      </c>
      <c r="S63" s="115">
        <v>204.44029</v>
      </c>
    </row>
    <row r="64" spans="1:19" ht="72" customHeight="1" x14ac:dyDescent="0.3">
      <c r="A64" s="23" t="s">
        <v>1155</v>
      </c>
      <c r="B64" s="24" t="s">
        <v>702</v>
      </c>
      <c r="C64" s="21" t="s">
        <v>329</v>
      </c>
      <c r="D64" s="22" t="s">
        <v>581</v>
      </c>
      <c r="E64" s="25" t="s">
        <v>349</v>
      </c>
      <c r="F64" s="26">
        <v>45795</v>
      </c>
      <c r="G64" s="26">
        <v>45799</v>
      </c>
      <c r="H64" s="25" t="s">
        <v>189</v>
      </c>
      <c r="I64" s="151">
        <v>186.49413799999996</v>
      </c>
      <c r="J64" s="117">
        <f t="shared" si="0"/>
        <v>4</v>
      </c>
      <c r="K64" s="116">
        <v>263.57900000000001</v>
      </c>
      <c r="L64" s="116">
        <v>263.57900000000001</v>
      </c>
      <c r="M64" s="116">
        <v>0</v>
      </c>
      <c r="N64" s="116">
        <v>4</v>
      </c>
      <c r="O64" s="116">
        <v>365.41318999999999</v>
      </c>
      <c r="P64" s="116">
        <v>5</v>
      </c>
      <c r="Q64" s="116">
        <v>303.4785</v>
      </c>
      <c r="R64" s="116">
        <v>0</v>
      </c>
      <c r="S64" s="115">
        <v>932.47068999999988</v>
      </c>
    </row>
    <row r="65" spans="1:19" ht="94.5" customHeight="1" x14ac:dyDescent="0.3">
      <c r="A65" s="23" t="s">
        <v>1155</v>
      </c>
      <c r="B65" s="24" t="s">
        <v>703</v>
      </c>
      <c r="C65" s="21" t="s">
        <v>329</v>
      </c>
      <c r="D65" s="22" t="s">
        <v>594</v>
      </c>
      <c r="E65" s="25" t="s">
        <v>595</v>
      </c>
      <c r="F65" s="26">
        <v>45812</v>
      </c>
      <c r="G65" s="26">
        <v>45816</v>
      </c>
      <c r="H65" s="25" t="s">
        <v>596</v>
      </c>
      <c r="I65" s="151">
        <v>40.689160000000001</v>
      </c>
      <c r="J65" s="117">
        <f t="shared" si="0"/>
        <v>5</v>
      </c>
      <c r="K65" s="116">
        <v>0</v>
      </c>
      <c r="L65" s="116">
        <v>0</v>
      </c>
      <c r="M65" s="116">
        <v>0</v>
      </c>
      <c r="N65" s="116">
        <v>4</v>
      </c>
      <c r="O65" s="116">
        <v>0</v>
      </c>
      <c r="P65" s="116">
        <v>5</v>
      </c>
      <c r="Q65" s="116">
        <v>203.44579999999999</v>
      </c>
      <c r="R65" s="116">
        <v>0</v>
      </c>
      <c r="S65" s="115">
        <v>203.44579999999999</v>
      </c>
    </row>
    <row r="66" spans="1:19" ht="56.25" customHeight="1" x14ac:dyDescent="0.3">
      <c r="A66" s="23" t="s">
        <v>1155</v>
      </c>
      <c r="B66" s="24" t="s">
        <v>704</v>
      </c>
      <c r="C66" s="21" t="s">
        <v>329</v>
      </c>
      <c r="D66" s="22" t="s">
        <v>628</v>
      </c>
      <c r="E66" s="25" t="s">
        <v>630</v>
      </c>
      <c r="F66" s="26">
        <v>45824</v>
      </c>
      <c r="G66" s="26">
        <v>45825</v>
      </c>
      <c r="H66" s="25" t="s">
        <v>191</v>
      </c>
      <c r="I66" s="151">
        <v>48.47</v>
      </c>
      <c r="J66" s="117">
        <f t="shared" si="0"/>
        <v>2</v>
      </c>
      <c r="K66" s="116">
        <v>0</v>
      </c>
      <c r="L66" s="116">
        <v>0</v>
      </c>
      <c r="M66" s="116">
        <v>0</v>
      </c>
      <c r="N66" s="116">
        <v>1</v>
      </c>
      <c r="O66" s="116">
        <v>0</v>
      </c>
      <c r="P66" s="116">
        <v>2</v>
      </c>
      <c r="Q66" s="116">
        <v>96.94</v>
      </c>
      <c r="R66" s="116">
        <v>0</v>
      </c>
      <c r="S66" s="115">
        <v>96.94</v>
      </c>
    </row>
    <row r="67" spans="1:19" ht="97.5" customHeight="1" x14ac:dyDescent="0.3">
      <c r="A67" s="23" t="s">
        <v>1155</v>
      </c>
      <c r="B67" s="24" t="s">
        <v>705</v>
      </c>
      <c r="C67" s="21" t="s">
        <v>329</v>
      </c>
      <c r="D67" s="22" t="s">
        <v>629</v>
      </c>
      <c r="E67" s="25" t="s">
        <v>429</v>
      </c>
      <c r="F67" s="26">
        <v>45824</v>
      </c>
      <c r="G67" s="26">
        <v>45825</v>
      </c>
      <c r="H67" s="25" t="s">
        <v>191</v>
      </c>
      <c r="I67" s="151">
        <v>48.058999999999997</v>
      </c>
      <c r="J67" s="117">
        <f t="shared" si="0"/>
        <v>3</v>
      </c>
      <c r="K67" s="116">
        <v>0</v>
      </c>
      <c r="L67" s="116">
        <v>0</v>
      </c>
      <c r="M67" s="116">
        <v>0</v>
      </c>
      <c r="N67" s="116">
        <v>1</v>
      </c>
      <c r="O67" s="116">
        <v>0</v>
      </c>
      <c r="P67" s="116">
        <v>2</v>
      </c>
      <c r="Q67" s="116">
        <v>96.117999999999995</v>
      </c>
      <c r="R67" s="116">
        <v>0</v>
      </c>
      <c r="S67" s="115">
        <v>96.117999999999995</v>
      </c>
    </row>
    <row r="68" spans="1:19" ht="63" customHeight="1" outlineLevel="1" x14ac:dyDescent="0.3">
      <c r="A68" s="23" t="s">
        <v>1156</v>
      </c>
      <c r="B68" s="24" t="s">
        <v>69</v>
      </c>
      <c r="C68" s="21" t="s">
        <v>329</v>
      </c>
      <c r="D68" s="22" t="s">
        <v>250</v>
      </c>
      <c r="E68" s="25" t="s">
        <v>249</v>
      </c>
      <c r="F68" s="26">
        <v>45729</v>
      </c>
      <c r="G68" s="26">
        <v>45731</v>
      </c>
      <c r="H68" s="25" t="s">
        <v>185</v>
      </c>
      <c r="I68" s="151">
        <v>3.3333333333333335</v>
      </c>
      <c r="J68" s="117">
        <f t="shared" si="0"/>
        <v>4</v>
      </c>
      <c r="K68" s="116">
        <v>0</v>
      </c>
      <c r="L68" s="116">
        <v>0</v>
      </c>
      <c r="M68" s="116">
        <v>0</v>
      </c>
      <c r="N68" s="116">
        <v>3</v>
      </c>
      <c r="O68" s="116">
        <v>0</v>
      </c>
      <c r="P68" s="116">
        <v>3</v>
      </c>
      <c r="Q68" s="116">
        <v>0</v>
      </c>
      <c r="R68" s="116">
        <v>10</v>
      </c>
      <c r="S68" s="115">
        <v>10</v>
      </c>
    </row>
    <row r="69" spans="1:19" ht="63" customHeight="1" outlineLevel="1" x14ac:dyDescent="0.3">
      <c r="A69" s="23" t="s">
        <v>1156</v>
      </c>
      <c r="B69" s="24" t="s">
        <v>99</v>
      </c>
      <c r="C69" s="21" t="s">
        <v>329</v>
      </c>
      <c r="D69" s="22" t="s">
        <v>407</v>
      </c>
      <c r="E69" s="25" t="s">
        <v>249</v>
      </c>
      <c r="F69" s="26">
        <v>45754</v>
      </c>
      <c r="G69" s="26">
        <v>45758</v>
      </c>
      <c r="H69" s="25" t="s">
        <v>411</v>
      </c>
      <c r="I69" s="151">
        <v>59.465200000000003</v>
      </c>
      <c r="J69" s="117">
        <f t="shared" si="0"/>
        <v>4</v>
      </c>
      <c r="K69" s="116">
        <v>0</v>
      </c>
      <c r="L69" s="116">
        <v>0</v>
      </c>
      <c r="M69" s="116">
        <v>0</v>
      </c>
      <c r="N69" s="116">
        <v>4</v>
      </c>
      <c r="O69" s="116">
        <v>0</v>
      </c>
      <c r="P69" s="116">
        <v>5</v>
      </c>
      <c r="Q69" s="116">
        <v>287.32600000000002</v>
      </c>
      <c r="R69" s="116">
        <v>10</v>
      </c>
      <c r="S69" s="115">
        <v>297.32600000000002</v>
      </c>
    </row>
    <row r="70" spans="1:19" ht="63" customHeight="1" outlineLevel="1" x14ac:dyDescent="0.3">
      <c r="A70" s="23" t="s">
        <v>1156</v>
      </c>
      <c r="B70" s="24" t="s">
        <v>706</v>
      </c>
      <c r="C70" s="21" t="s">
        <v>329</v>
      </c>
      <c r="D70" s="22" t="s">
        <v>352</v>
      </c>
      <c r="E70" s="25" t="s">
        <v>221</v>
      </c>
      <c r="F70" s="26">
        <v>45761</v>
      </c>
      <c r="G70" s="26">
        <v>45764</v>
      </c>
      <c r="H70" s="25" t="s">
        <v>189</v>
      </c>
      <c r="I70" s="151">
        <v>232.70275000000001</v>
      </c>
      <c r="J70" s="117">
        <f t="shared" si="0"/>
        <v>3.6666666666666665</v>
      </c>
      <c r="K70" s="116">
        <v>438.22</v>
      </c>
      <c r="L70" s="116">
        <v>438.22</v>
      </c>
      <c r="M70" s="116">
        <v>0</v>
      </c>
      <c r="N70" s="116">
        <v>3</v>
      </c>
      <c r="O70" s="116">
        <v>245.119</v>
      </c>
      <c r="P70" s="116">
        <v>4</v>
      </c>
      <c r="Q70" s="116">
        <v>247.47200000000001</v>
      </c>
      <c r="R70" s="116">
        <v>0</v>
      </c>
      <c r="S70" s="115">
        <v>930.81100000000004</v>
      </c>
    </row>
    <row r="71" spans="1:19" ht="63" customHeight="1" outlineLevel="1" x14ac:dyDescent="0.3">
      <c r="A71" s="23" t="s">
        <v>1156</v>
      </c>
      <c r="B71" s="24" t="s">
        <v>707</v>
      </c>
      <c r="C71" s="21" t="s">
        <v>329</v>
      </c>
      <c r="D71" s="22" t="s">
        <v>474</v>
      </c>
      <c r="E71" s="25" t="s">
        <v>221</v>
      </c>
      <c r="F71" s="26">
        <v>45777</v>
      </c>
      <c r="G71" s="26">
        <v>45779</v>
      </c>
      <c r="H71" s="25" t="s">
        <v>189</v>
      </c>
      <c r="I71" s="151">
        <v>193.22172666666668</v>
      </c>
      <c r="J71" s="117">
        <f t="shared" si="0"/>
        <v>3.6666666666666665</v>
      </c>
      <c r="K71" s="116">
        <v>231.85499999999999</v>
      </c>
      <c r="L71" s="116">
        <v>231.85499999999999</v>
      </c>
      <c r="M71" s="116">
        <v>0</v>
      </c>
      <c r="N71" s="116">
        <v>2</v>
      </c>
      <c r="O71" s="116">
        <v>162.79376000000002</v>
      </c>
      <c r="P71" s="116">
        <v>3</v>
      </c>
      <c r="Q71" s="116">
        <v>185.01642000000001</v>
      </c>
      <c r="R71" s="116">
        <v>0</v>
      </c>
      <c r="S71" s="115">
        <v>579.66518000000008</v>
      </c>
    </row>
    <row r="72" spans="1:19" ht="57.75" customHeight="1" x14ac:dyDescent="0.3">
      <c r="A72" s="23" t="s">
        <v>1156</v>
      </c>
      <c r="B72" s="24" t="s">
        <v>708</v>
      </c>
      <c r="C72" s="21" t="s">
        <v>329</v>
      </c>
      <c r="D72" s="22" t="s">
        <v>220</v>
      </c>
      <c r="E72" s="25" t="s">
        <v>221</v>
      </c>
      <c r="F72" s="26">
        <v>45704</v>
      </c>
      <c r="G72" s="26">
        <v>45707</v>
      </c>
      <c r="H72" s="25" t="s">
        <v>1032</v>
      </c>
      <c r="I72" s="151">
        <v>46.892499999999998</v>
      </c>
      <c r="J72" s="117">
        <f t="shared" si="0"/>
        <v>3.6666666666666665</v>
      </c>
      <c r="K72" s="116">
        <v>187.57</v>
      </c>
      <c r="L72" s="116">
        <v>187.57</v>
      </c>
      <c r="M72" s="116">
        <v>0</v>
      </c>
      <c r="N72" s="116">
        <v>3</v>
      </c>
      <c r="O72" s="116">
        <v>0</v>
      </c>
      <c r="P72" s="116">
        <v>4</v>
      </c>
      <c r="Q72" s="116">
        <v>0</v>
      </c>
      <c r="R72" s="116">
        <v>0</v>
      </c>
      <c r="S72" s="115">
        <v>187.57</v>
      </c>
    </row>
    <row r="73" spans="1:19" ht="123" customHeight="1" x14ac:dyDescent="0.3">
      <c r="A73" s="23" t="s">
        <v>1156</v>
      </c>
      <c r="B73" s="24" t="s">
        <v>709</v>
      </c>
      <c r="C73" s="21" t="s">
        <v>329</v>
      </c>
      <c r="D73" s="22" t="s">
        <v>220</v>
      </c>
      <c r="E73" s="25" t="s">
        <v>222</v>
      </c>
      <c r="F73" s="26">
        <v>45704</v>
      </c>
      <c r="G73" s="26">
        <v>45707</v>
      </c>
      <c r="H73" s="25" t="s">
        <v>1032</v>
      </c>
      <c r="I73" s="151">
        <v>46.892499999999998</v>
      </c>
      <c r="J73" s="117">
        <f t="shared" si="0"/>
        <v>4</v>
      </c>
      <c r="K73" s="116">
        <v>187.57</v>
      </c>
      <c r="L73" s="116">
        <v>187.57</v>
      </c>
      <c r="M73" s="116">
        <v>0</v>
      </c>
      <c r="N73" s="116">
        <v>3</v>
      </c>
      <c r="O73" s="116">
        <v>0</v>
      </c>
      <c r="P73" s="116">
        <v>4</v>
      </c>
      <c r="Q73" s="116">
        <v>0</v>
      </c>
      <c r="R73" s="116">
        <v>0</v>
      </c>
      <c r="S73" s="115">
        <v>187.57</v>
      </c>
    </row>
    <row r="74" spans="1:19" ht="56.25" customHeight="1" outlineLevel="1" x14ac:dyDescent="0.3">
      <c r="A74" s="23" t="s">
        <v>1157</v>
      </c>
      <c r="B74" s="24" t="s">
        <v>40</v>
      </c>
      <c r="C74" s="21" t="s">
        <v>329</v>
      </c>
      <c r="D74" s="22" t="s">
        <v>1084</v>
      </c>
      <c r="E74" s="25" t="s">
        <v>728</v>
      </c>
      <c r="F74" s="26">
        <v>45791</v>
      </c>
      <c r="G74" s="26">
        <v>45794</v>
      </c>
      <c r="H74" s="25" t="s">
        <v>1061</v>
      </c>
      <c r="I74" s="151">
        <v>139.27150499999999</v>
      </c>
      <c r="J74" s="117">
        <f t="shared" si="0"/>
        <v>4</v>
      </c>
      <c r="K74" s="116">
        <v>187.977</v>
      </c>
      <c r="L74" s="116">
        <v>187.977</v>
      </c>
      <c r="M74" s="116">
        <v>0</v>
      </c>
      <c r="N74" s="116">
        <v>3</v>
      </c>
      <c r="O74" s="116">
        <v>168.86850000000001</v>
      </c>
      <c r="P74" s="116">
        <v>4</v>
      </c>
      <c r="Q74" s="116">
        <v>200.24052</v>
      </c>
      <c r="R74" s="116">
        <v>0</v>
      </c>
      <c r="S74" s="115">
        <v>557.08601999999996</v>
      </c>
    </row>
    <row r="75" spans="1:19" ht="65.25" customHeight="1" outlineLevel="1" x14ac:dyDescent="0.3">
      <c r="A75" s="23" t="s">
        <v>1157</v>
      </c>
      <c r="B75" s="24" t="s">
        <v>282</v>
      </c>
      <c r="C75" s="21" t="s">
        <v>329</v>
      </c>
      <c r="D75" s="22" t="s">
        <v>1085</v>
      </c>
      <c r="E75" s="25" t="s">
        <v>729</v>
      </c>
      <c r="F75" s="26">
        <v>45791</v>
      </c>
      <c r="G75" s="26">
        <v>45794</v>
      </c>
      <c r="H75" s="25" t="s">
        <v>1061</v>
      </c>
      <c r="I75" s="151">
        <v>139.27150499999999</v>
      </c>
      <c r="J75" s="117">
        <f t="shared" ref="J75:J138" si="1">AVERAGEIFS(P:P, E:E, E75)</f>
        <v>4</v>
      </c>
      <c r="K75" s="116">
        <v>187.977</v>
      </c>
      <c r="L75" s="116">
        <v>187.977</v>
      </c>
      <c r="M75" s="116">
        <v>0</v>
      </c>
      <c r="N75" s="116">
        <v>3</v>
      </c>
      <c r="O75" s="116">
        <v>168.86850000000001</v>
      </c>
      <c r="P75" s="116">
        <v>4</v>
      </c>
      <c r="Q75" s="116">
        <v>200.24052</v>
      </c>
      <c r="R75" s="116">
        <v>0</v>
      </c>
      <c r="S75" s="115">
        <v>557.08601999999996</v>
      </c>
    </row>
    <row r="76" spans="1:19" ht="54.75" customHeight="1" outlineLevel="1" x14ac:dyDescent="0.3">
      <c r="A76" s="23" t="s">
        <v>1157</v>
      </c>
      <c r="B76" s="24" t="s">
        <v>283</v>
      </c>
      <c r="C76" s="21" t="s">
        <v>329</v>
      </c>
      <c r="D76" s="22" t="s">
        <v>1086</v>
      </c>
      <c r="E76" s="25" t="s">
        <v>728</v>
      </c>
      <c r="F76" s="26">
        <v>45796</v>
      </c>
      <c r="G76" s="26">
        <v>45799</v>
      </c>
      <c r="H76" s="25" t="s">
        <v>1071</v>
      </c>
      <c r="I76" s="151">
        <v>121.19704625</v>
      </c>
      <c r="J76" s="117">
        <f t="shared" si="1"/>
        <v>4</v>
      </c>
      <c r="K76" s="116">
        <v>189.30099999999999</v>
      </c>
      <c r="L76" s="116">
        <v>189.30099999999999</v>
      </c>
      <c r="M76" s="116">
        <v>0</v>
      </c>
      <c r="N76" s="116">
        <v>3</v>
      </c>
      <c r="O76" s="116">
        <v>137.951425</v>
      </c>
      <c r="P76" s="116">
        <v>4</v>
      </c>
      <c r="Q76" s="116">
        <v>157.53576000000001</v>
      </c>
      <c r="R76" s="116">
        <v>0</v>
      </c>
      <c r="S76" s="115">
        <v>484.788185</v>
      </c>
    </row>
    <row r="77" spans="1:19" ht="70.5" customHeight="1" outlineLevel="1" x14ac:dyDescent="0.3">
      <c r="A77" s="23" t="s">
        <v>1157</v>
      </c>
      <c r="B77" s="24" t="s">
        <v>284</v>
      </c>
      <c r="C77" s="21" t="s">
        <v>329</v>
      </c>
      <c r="D77" s="22" t="s">
        <v>1087</v>
      </c>
      <c r="E77" s="25" t="s">
        <v>729</v>
      </c>
      <c r="F77" s="26">
        <v>45796</v>
      </c>
      <c r="G77" s="26">
        <v>45799</v>
      </c>
      <c r="H77" s="25" t="s">
        <v>1071</v>
      </c>
      <c r="I77" s="151">
        <v>121.19704625</v>
      </c>
      <c r="J77" s="117">
        <f t="shared" si="1"/>
        <v>4</v>
      </c>
      <c r="K77" s="116">
        <v>189.30099999999999</v>
      </c>
      <c r="L77" s="116">
        <v>189.30099999999999</v>
      </c>
      <c r="M77" s="116">
        <v>0</v>
      </c>
      <c r="N77" s="116">
        <v>3</v>
      </c>
      <c r="O77" s="116">
        <v>137.951425</v>
      </c>
      <c r="P77" s="116">
        <v>4</v>
      </c>
      <c r="Q77" s="116">
        <v>157.53576000000001</v>
      </c>
      <c r="R77" s="116">
        <v>0</v>
      </c>
      <c r="S77" s="115">
        <v>484.788185</v>
      </c>
    </row>
    <row r="78" spans="1:19" ht="77.25" customHeight="1" outlineLevel="1" x14ac:dyDescent="0.3">
      <c r="A78" s="23" t="s">
        <v>1157</v>
      </c>
      <c r="B78" s="24" t="s">
        <v>285</v>
      </c>
      <c r="C78" s="21" t="s">
        <v>329</v>
      </c>
      <c r="D78" s="22" t="s">
        <v>1088</v>
      </c>
      <c r="E78" s="25" t="s">
        <v>730</v>
      </c>
      <c r="F78" s="26">
        <v>45819</v>
      </c>
      <c r="G78" s="26">
        <v>45821</v>
      </c>
      <c r="H78" s="25" t="s">
        <v>1053</v>
      </c>
      <c r="I78" s="151">
        <v>212.27666666666667</v>
      </c>
      <c r="J78" s="117">
        <f t="shared" si="1"/>
        <v>3</v>
      </c>
      <c r="K78" s="116">
        <v>487.09300000000002</v>
      </c>
      <c r="L78" s="116">
        <v>487.09300000000002</v>
      </c>
      <c r="M78" s="116">
        <v>0</v>
      </c>
      <c r="N78" s="116">
        <v>2</v>
      </c>
      <c r="O78" s="116">
        <v>50.68</v>
      </c>
      <c r="P78" s="116">
        <v>3</v>
      </c>
      <c r="Q78" s="116">
        <v>99.057000000000002</v>
      </c>
      <c r="R78" s="116">
        <v>0</v>
      </c>
      <c r="S78" s="115">
        <v>636.83000000000004</v>
      </c>
    </row>
    <row r="79" spans="1:19" ht="77.25" customHeight="1" outlineLevel="1" x14ac:dyDescent="0.3">
      <c r="A79" s="23" t="s">
        <v>1157</v>
      </c>
      <c r="B79" s="24" t="s">
        <v>286</v>
      </c>
      <c r="C79" s="21" t="s">
        <v>329</v>
      </c>
      <c r="D79" s="22" t="s">
        <v>1088</v>
      </c>
      <c r="E79" s="25" t="s">
        <v>731</v>
      </c>
      <c r="F79" s="26">
        <v>45819</v>
      </c>
      <c r="G79" s="26">
        <v>45821</v>
      </c>
      <c r="H79" s="25" t="s">
        <v>1053</v>
      </c>
      <c r="I79" s="151">
        <v>212.27666666666667</v>
      </c>
      <c r="J79" s="117">
        <f t="shared" si="1"/>
        <v>3</v>
      </c>
      <c r="K79" s="116">
        <v>487.09300000000002</v>
      </c>
      <c r="L79" s="116">
        <v>487.09300000000002</v>
      </c>
      <c r="M79" s="116">
        <v>0</v>
      </c>
      <c r="N79" s="116">
        <v>2</v>
      </c>
      <c r="O79" s="116">
        <v>50.68</v>
      </c>
      <c r="P79" s="116">
        <v>3</v>
      </c>
      <c r="Q79" s="116">
        <v>99.057000000000002</v>
      </c>
      <c r="R79" s="116">
        <v>0</v>
      </c>
      <c r="S79" s="115">
        <v>636.83000000000004</v>
      </c>
    </row>
    <row r="80" spans="1:19" ht="71.25" customHeight="1" outlineLevel="1" x14ac:dyDescent="0.3">
      <c r="A80" s="23" t="s">
        <v>1158</v>
      </c>
      <c r="B80" s="24" t="s">
        <v>288</v>
      </c>
      <c r="C80" s="21" t="s">
        <v>329</v>
      </c>
      <c r="D80" s="22" t="s">
        <v>1089</v>
      </c>
      <c r="E80" s="25" t="s">
        <v>1008</v>
      </c>
      <c r="F80" s="26">
        <v>45789</v>
      </c>
      <c r="G80" s="26">
        <v>45794</v>
      </c>
      <c r="H80" s="25" t="s">
        <v>1074</v>
      </c>
      <c r="I80" s="151">
        <v>100.60933333333332</v>
      </c>
      <c r="J80" s="117">
        <f t="shared" si="1"/>
        <v>6</v>
      </c>
      <c r="K80" s="116">
        <v>523.65599999999995</v>
      </c>
      <c r="L80" s="116">
        <v>523.65599999999995</v>
      </c>
      <c r="M80" s="116">
        <v>0</v>
      </c>
      <c r="N80" s="116">
        <v>5</v>
      </c>
      <c r="O80" s="116">
        <v>0</v>
      </c>
      <c r="P80" s="116">
        <v>6</v>
      </c>
      <c r="Q80" s="116">
        <v>0</v>
      </c>
      <c r="R80" s="116">
        <v>80</v>
      </c>
      <c r="S80" s="115">
        <v>603.65599999999995</v>
      </c>
    </row>
    <row r="81" spans="1:19" ht="126" customHeight="1" outlineLevel="1" x14ac:dyDescent="0.3">
      <c r="A81" s="23" t="s">
        <v>1158</v>
      </c>
      <c r="B81" s="24" t="s">
        <v>289</v>
      </c>
      <c r="C81" s="21" t="s">
        <v>329</v>
      </c>
      <c r="D81" s="22" t="s">
        <v>1090</v>
      </c>
      <c r="E81" s="25" t="s">
        <v>1009</v>
      </c>
      <c r="F81" s="26">
        <v>45789</v>
      </c>
      <c r="G81" s="26">
        <v>45794</v>
      </c>
      <c r="H81" s="25" t="s">
        <v>1074</v>
      </c>
      <c r="I81" s="151">
        <v>100.60933333333332</v>
      </c>
      <c r="J81" s="117">
        <f t="shared" si="1"/>
        <v>6</v>
      </c>
      <c r="K81" s="116">
        <v>523.65599999999995</v>
      </c>
      <c r="L81" s="116">
        <v>523.65599999999995</v>
      </c>
      <c r="M81" s="116">
        <v>0</v>
      </c>
      <c r="N81" s="116">
        <v>5</v>
      </c>
      <c r="O81" s="116">
        <v>0</v>
      </c>
      <c r="P81" s="116">
        <v>6</v>
      </c>
      <c r="Q81" s="116">
        <v>0</v>
      </c>
      <c r="R81" s="116">
        <v>80</v>
      </c>
      <c r="S81" s="115">
        <v>603.65599999999995</v>
      </c>
    </row>
    <row r="82" spans="1:19" ht="51.75" outlineLevel="1" x14ac:dyDescent="0.3">
      <c r="A82" s="23" t="s">
        <v>733</v>
      </c>
      <c r="B82" s="24" t="s">
        <v>41</v>
      </c>
      <c r="C82" s="21" t="s">
        <v>329</v>
      </c>
      <c r="D82" s="22" t="s">
        <v>353</v>
      </c>
      <c r="E82" s="25" t="s">
        <v>153</v>
      </c>
      <c r="F82" s="26">
        <v>45753</v>
      </c>
      <c r="G82" s="26">
        <v>45756</v>
      </c>
      <c r="H82" s="25" t="s">
        <v>354</v>
      </c>
      <c r="I82" s="151">
        <v>81.778999999999996</v>
      </c>
      <c r="J82" s="117">
        <f t="shared" si="1"/>
        <v>2.7</v>
      </c>
      <c r="K82" s="116">
        <v>0</v>
      </c>
      <c r="L82" s="116">
        <v>0</v>
      </c>
      <c r="M82" s="116">
        <v>0</v>
      </c>
      <c r="N82" s="116">
        <v>3</v>
      </c>
      <c r="O82" s="116">
        <v>125.30800000000001</v>
      </c>
      <c r="P82" s="116">
        <v>4</v>
      </c>
      <c r="Q82" s="116">
        <v>201.80799999999999</v>
      </c>
      <c r="R82" s="116">
        <v>0</v>
      </c>
      <c r="S82" s="115">
        <v>327.11599999999999</v>
      </c>
    </row>
    <row r="83" spans="1:19" ht="107.25" customHeight="1" outlineLevel="1" x14ac:dyDescent="0.3">
      <c r="A83" s="23" t="s">
        <v>733</v>
      </c>
      <c r="B83" s="24" t="s">
        <v>101</v>
      </c>
      <c r="C83" s="21" t="s">
        <v>329</v>
      </c>
      <c r="D83" s="22" t="s">
        <v>353</v>
      </c>
      <c r="E83" s="25" t="s">
        <v>358</v>
      </c>
      <c r="F83" s="26">
        <v>45753</v>
      </c>
      <c r="G83" s="26">
        <v>45756</v>
      </c>
      <c r="H83" s="25" t="s">
        <v>354</v>
      </c>
      <c r="I83" s="151">
        <v>81.778999999999996</v>
      </c>
      <c r="J83" s="117">
        <f t="shared" si="1"/>
        <v>4</v>
      </c>
      <c r="K83" s="116">
        <v>0</v>
      </c>
      <c r="L83" s="116">
        <v>0</v>
      </c>
      <c r="M83" s="116">
        <v>0</v>
      </c>
      <c r="N83" s="116">
        <v>3</v>
      </c>
      <c r="O83" s="116">
        <v>125.30800000000001</v>
      </c>
      <c r="P83" s="116">
        <v>4</v>
      </c>
      <c r="Q83" s="116">
        <v>201.80799999999999</v>
      </c>
      <c r="R83" s="116">
        <v>0</v>
      </c>
      <c r="S83" s="115">
        <v>327.11599999999999</v>
      </c>
    </row>
    <row r="84" spans="1:19" ht="54.75" customHeight="1" outlineLevel="1" x14ac:dyDescent="0.3">
      <c r="A84" s="23" t="s">
        <v>733</v>
      </c>
      <c r="B84" s="24" t="s">
        <v>102</v>
      </c>
      <c r="C84" s="21" t="s">
        <v>329</v>
      </c>
      <c r="D84" s="22" t="s">
        <v>254</v>
      </c>
      <c r="E84" s="25" t="s">
        <v>153</v>
      </c>
      <c r="F84" s="26">
        <v>45735</v>
      </c>
      <c r="G84" s="26">
        <v>45737</v>
      </c>
      <c r="H84" s="25" t="s">
        <v>179</v>
      </c>
      <c r="I84" s="151">
        <v>3.3333333333333335</v>
      </c>
      <c r="J84" s="117">
        <f t="shared" si="1"/>
        <v>2.7</v>
      </c>
      <c r="K84" s="116">
        <v>0</v>
      </c>
      <c r="L84" s="116">
        <v>0</v>
      </c>
      <c r="M84" s="116">
        <v>0</v>
      </c>
      <c r="N84" s="116">
        <v>2</v>
      </c>
      <c r="O84" s="116">
        <v>0</v>
      </c>
      <c r="P84" s="116">
        <v>3</v>
      </c>
      <c r="Q84" s="116">
        <v>0</v>
      </c>
      <c r="R84" s="116">
        <v>10</v>
      </c>
      <c r="S84" s="115">
        <v>10</v>
      </c>
    </row>
    <row r="85" spans="1:19" ht="127.5" customHeight="1" outlineLevel="1" x14ac:dyDescent="0.3">
      <c r="A85" s="23" t="s">
        <v>733</v>
      </c>
      <c r="B85" s="24" t="s">
        <v>290</v>
      </c>
      <c r="C85" s="21" t="s">
        <v>329</v>
      </c>
      <c r="D85" s="22" t="s">
        <v>287</v>
      </c>
      <c r="E85" s="25" t="s">
        <v>155</v>
      </c>
      <c r="F85" s="26">
        <v>45735</v>
      </c>
      <c r="G85" s="26">
        <v>45737</v>
      </c>
      <c r="H85" s="25" t="s">
        <v>179</v>
      </c>
      <c r="I85" s="151">
        <v>3.3333333333333335</v>
      </c>
      <c r="J85" s="117">
        <f t="shared" si="1"/>
        <v>2.4</v>
      </c>
      <c r="K85" s="116">
        <v>0</v>
      </c>
      <c r="L85" s="116">
        <v>0</v>
      </c>
      <c r="M85" s="116">
        <v>0</v>
      </c>
      <c r="N85" s="116">
        <v>2</v>
      </c>
      <c r="O85" s="116">
        <v>0</v>
      </c>
      <c r="P85" s="116">
        <v>3</v>
      </c>
      <c r="Q85" s="116">
        <v>0</v>
      </c>
      <c r="R85" s="116">
        <v>10</v>
      </c>
      <c r="S85" s="115">
        <v>10</v>
      </c>
    </row>
    <row r="86" spans="1:19" ht="74.25" customHeight="1" outlineLevel="1" x14ac:dyDescent="0.3">
      <c r="A86" s="23" t="s">
        <v>733</v>
      </c>
      <c r="B86" s="24" t="s">
        <v>291</v>
      </c>
      <c r="C86" s="21" t="s">
        <v>329</v>
      </c>
      <c r="D86" s="22" t="s">
        <v>1091</v>
      </c>
      <c r="E86" s="25" t="s">
        <v>153</v>
      </c>
      <c r="F86" s="26">
        <v>45757</v>
      </c>
      <c r="G86" s="26">
        <v>45760</v>
      </c>
      <c r="H86" s="25" t="s">
        <v>355</v>
      </c>
      <c r="I86" s="151">
        <v>372.61824999999999</v>
      </c>
      <c r="J86" s="117">
        <f t="shared" si="1"/>
        <v>2.7</v>
      </c>
      <c r="K86" s="116">
        <v>920.67600000000004</v>
      </c>
      <c r="L86" s="116">
        <v>920.67600000000004</v>
      </c>
      <c r="M86" s="116">
        <v>0</v>
      </c>
      <c r="N86" s="116">
        <v>3</v>
      </c>
      <c r="O86" s="116">
        <v>443.13900000000001</v>
      </c>
      <c r="P86" s="116">
        <v>4</v>
      </c>
      <c r="Q86" s="116">
        <v>126.658</v>
      </c>
      <c r="R86" s="116">
        <v>0</v>
      </c>
      <c r="S86" s="115">
        <v>1490.473</v>
      </c>
    </row>
    <row r="87" spans="1:19" ht="74.25" customHeight="1" outlineLevel="1" x14ac:dyDescent="0.3">
      <c r="A87" s="23" t="s">
        <v>733</v>
      </c>
      <c r="B87" s="24" t="s">
        <v>292</v>
      </c>
      <c r="C87" s="21" t="s">
        <v>329</v>
      </c>
      <c r="D87" s="22" t="s">
        <v>1091</v>
      </c>
      <c r="E87" s="25" t="s">
        <v>153</v>
      </c>
      <c r="F87" s="26">
        <v>45756</v>
      </c>
      <c r="G87" s="26">
        <v>45757</v>
      </c>
      <c r="H87" s="25" t="s">
        <v>399</v>
      </c>
      <c r="I87" s="151">
        <v>41.75</v>
      </c>
      <c r="J87" s="117">
        <f t="shared" si="1"/>
        <v>2.7</v>
      </c>
      <c r="K87" s="116">
        <v>0</v>
      </c>
      <c r="L87" s="116">
        <v>0</v>
      </c>
      <c r="M87" s="116">
        <v>0</v>
      </c>
      <c r="N87" s="116">
        <v>1</v>
      </c>
      <c r="O87" s="116">
        <v>41.75</v>
      </c>
      <c r="P87" s="116">
        <v>1</v>
      </c>
      <c r="Q87" s="116">
        <v>0</v>
      </c>
      <c r="R87" s="116">
        <v>0</v>
      </c>
      <c r="S87" s="115">
        <v>41.75</v>
      </c>
    </row>
    <row r="88" spans="1:19" ht="69" customHeight="1" outlineLevel="1" x14ac:dyDescent="0.3">
      <c r="A88" s="23" t="s">
        <v>733</v>
      </c>
      <c r="B88" s="24" t="s">
        <v>293</v>
      </c>
      <c r="C88" s="21" t="s">
        <v>329</v>
      </c>
      <c r="D88" s="22" t="s">
        <v>1091</v>
      </c>
      <c r="E88" s="25" t="s">
        <v>153</v>
      </c>
      <c r="F88" s="26">
        <v>45760</v>
      </c>
      <c r="G88" s="26">
        <v>45761</v>
      </c>
      <c r="H88" s="25" t="s">
        <v>408</v>
      </c>
      <c r="I88" s="151">
        <v>91.554000000000002</v>
      </c>
      <c r="J88" s="117">
        <f t="shared" si="1"/>
        <v>2.7</v>
      </c>
      <c r="K88" s="116">
        <v>0</v>
      </c>
      <c r="L88" s="116">
        <v>0</v>
      </c>
      <c r="M88" s="116">
        <v>0</v>
      </c>
      <c r="N88" s="116">
        <v>1</v>
      </c>
      <c r="O88" s="116">
        <v>46.207000000000001</v>
      </c>
      <c r="P88" s="116">
        <v>1</v>
      </c>
      <c r="Q88" s="116">
        <v>45.347000000000001</v>
      </c>
      <c r="R88" s="116">
        <v>0</v>
      </c>
      <c r="S88" s="115">
        <v>91.554000000000002</v>
      </c>
    </row>
    <row r="89" spans="1:19" ht="74.25" customHeight="1" outlineLevel="1" x14ac:dyDescent="0.3">
      <c r="A89" s="23" t="s">
        <v>733</v>
      </c>
      <c r="B89" s="24" t="s">
        <v>294</v>
      </c>
      <c r="C89" s="21" t="s">
        <v>329</v>
      </c>
      <c r="D89" s="22" t="s">
        <v>1092</v>
      </c>
      <c r="E89" s="25" t="s">
        <v>226</v>
      </c>
      <c r="F89" s="26">
        <v>45757</v>
      </c>
      <c r="G89" s="26">
        <v>45761</v>
      </c>
      <c r="H89" s="25" t="s">
        <v>355</v>
      </c>
      <c r="I89" s="151">
        <v>31.682400000000001</v>
      </c>
      <c r="J89" s="117">
        <f t="shared" si="1"/>
        <v>5</v>
      </c>
      <c r="K89" s="116">
        <v>0</v>
      </c>
      <c r="L89" s="116">
        <v>0</v>
      </c>
      <c r="M89" s="116">
        <v>0</v>
      </c>
      <c r="N89" s="116">
        <v>4</v>
      </c>
      <c r="O89" s="116">
        <v>0</v>
      </c>
      <c r="P89" s="116">
        <v>5</v>
      </c>
      <c r="Q89" s="116">
        <v>158.41200000000001</v>
      </c>
      <c r="R89" s="116">
        <v>0</v>
      </c>
      <c r="S89" s="115">
        <v>158.41200000000001</v>
      </c>
    </row>
    <row r="90" spans="1:19" ht="74.25" customHeight="1" outlineLevel="1" x14ac:dyDescent="0.3">
      <c r="A90" s="23" t="s">
        <v>733</v>
      </c>
      <c r="B90" s="24" t="s">
        <v>295</v>
      </c>
      <c r="C90" s="21" t="s">
        <v>329</v>
      </c>
      <c r="D90" s="22" t="s">
        <v>1093</v>
      </c>
      <c r="E90" s="25" t="s">
        <v>415</v>
      </c>
      <c r="F90" s="26">
        <v>45767</v>
      </c>
      <c r="G90" s="26">
        <v>45770</v>
      </c>
      <c r="H90" s="25" t="s">
        <v>1077</v>
      </c>
      <c r="I90" s="151">
        <v>172.23033333333333</v>
      </c>
      <c r="J90" s="117">
        <f t="shared" si="1"/>
        <v>4.5</v>
      </c>
      <c r="K90" s="116">
        <v>387.79700000000003</v>
      </c>
      <c r="L90" s="116">
        <v>387.79700000000003</v>
      </c>
      <c r="M90" s="116">
        <v>0</v>
      </c>
      <c r="N90" s="116">
        <v>2</v>
      </c>
      <c r="O90" s="116">
        <v>56.179000000000002</v>
      </c>
      <c r="P90" s="116">
        <v>3</v>
      </c>
      <c r="Q90" s="116">
        <v>72.715000000000003</v>
      </c>
      <c r="R90" s="116">
        <v>0</v>
      </c>
      <c r="S90" s="115">
        <v>516.69100000000003</v>
      </c>
    </row>
    <row r="91" spans="1:19" ht="74.25" customHeight="1" outlineLevel="1" x14ac:dyDescent="0.3">
      <c r="A91" s="23" t="s">
        <v>733</v>
      </c>
      <c r="B91" s="24" t="s">
        <v>734</v>
      </c>
      <c r="C91" s="21" t="s">
        <v>329</v>
      </c>
      <c r="D91" s="22" t="s">
        <v>471</v>
      </c>
      <c r="E91" s="25" t="s">
        <v>153</v>
      </c>
      <c r="F91" s="26">
        <v>45768</v>
      </c>
      <c r="G91" s="26">
        <v>45770</v>
      </c>
      <c r="H91" s="25" t="s">
        <v>1077</v>
      </c>
      <c r="I91" s="151">
        <v>250.20999999999998</v>
      </c>
      <c r="J91" s="117">
        <f t="shared" si="1"/>
        <v>2.7</v>
      </c>
      <c r="K91" s="116">
        <v>451.94799999999998</v>
      </c>
      <c r="L91" s="116">
        <v>451.94799999999998</v>
      </c>
      <c r="M91" s="116">
        <v>0</v>
      </c>
      <c r="N91" s="116">
        <v>2</v>
      </c>
      <c r="O91" s="116">
        <v>0</v>
      </c>
      <c r="P91" s="116">
        <v>2</v>
      </c>
      <c r="Q91" s="116">
        <v>48.472000000000001</v>
      </c>
      <c r="R91" s="116">
        <v>0</v>
      </c>
      <c r="S91" s="115">
        <v>500.41999999999996</v>
      </c>
    </row>
    <row r="92" spans="1:19" ht="74.25" customHeight="1" outlineLevel="1" x14ac:dyDescent="0.3">
      <c r="A92" s="23" t="s">
        <v>733</v>
      </c>
      <c r="B92" s="24" t="s">
        <v>735</v>
      </c>
      <c r="C92" s="21" t="s">
        <v>329</v>
      </c>
      <c r="D92" s="22" t="s">
        <v>471</v>
      </c>
      <c r="E92" s="25" t="s">
        <v>155</v>
      </c>
      <c r="F92" s="26">
        <v>45768</v>
      </c>
      <c r="G92" s="26">
        <v>45770</v>
      </c>
      <c r="H92" s="25" t="s">
        <v>1077</v>
      </c>
      <c r="I92" s="151">
        <v>247.70999999999998</v>
      </c>
      <c r="J92" s="117">
        <f t="shared" si="1"/>
        <v>2.4</v>
      </c>
      <c r="K92" s="116">
        <v>446.94799999999998</v>
      </c>
      <c r="L92" s="116">
        <v>446.94799999999998</v>
      </c>
      <c r="M92" s="116">
        <v>0</v>
      </c>
      <c r="N92" s="116">
        <v>2</v>
      </c>
      <c r="O92" s="116">
        <v>0</v>
      </c>
      <c r="P92" s="116">
        <v>2</v>
      </c>
      <c r="Q92" s="116">
        <v>48.472000000000001</v>
      </c>
      <c r="R92" s="116">
        <v>0</v>
      </c>
      <c r="S92" s="115">
        <v>495.41999999999996</v>
      </c>
    </row>
    <row r="93" spans="1:19" ht="94.5" customHeight="1" outlineLevel="1" x14ac:dyDescent="0.3">
      <c r="A93" s="23" t="s">
        <v>733</v>
      </c>
      <c r="B93" s="24" t="s">
        <v>736</v>
      </c>
      <c r="C93" s="21" t="s">
        <v>329</v>
      </c>
      <c r="D93" s="22" t="s">
        <v>471</v>
      </c>
      <c r="E93" s="25" t="s">
        <v>426</v>
      </c>
      <c r="F93" s="26">
        <v>45767</v>
      </c>
      <c r="G93" s="26">
        <v>45770</v>
      </c>
      <c r="H93" s="25" t="s">
        <v>1077</v>
      </c>
      <c r="I93" s="151">
        <v>195.28233333333333</v>
      </c>
      <c r="J93" s="117">
        <f t="shared" si="1"/>
        <v>3</v>
      </c>
      <c r="K93" s="116">
        <v>457.04300000000001</v>
      </c>
      <c r="L93" s="116">
        <v>457.04300000000001</v>
      </c>
      <c r="M93" s="116">
        <v>0</v>
      </c>
      <c r="N93" s="116">
        <v>2</v>
      </c>
      <c r="O93" s="116">
        <v>56.097000000000001</v>
      </c>
      <c r="P93" s="116">
        <v>3</v>
      </c>
      <c r="Q93" s="116">
        <v>72.706999999999994</v>
      </c>
      <c r="R93" s="116">
        <v>0</v>
      </c>
      <c r="S93" s="115">
        <v>585.84699999999998</v>
      </c>
    </row>
    <row r="94" spans="1:19" ht="69.75" customHeight="1" x14ac:dyDescent="0.3">
      <c r="A94" s="23" t="s">
        <v>733</v>
      </c>
      <c r="B94" s="24" t="s">
        <v>737</v>
      </c>
      <c r="C94" s="21" t="s">
        <v>329</v>
      </c>
      <c r="D94" s="22" t="s">
        <v>1094</v>
      </c>
      <c r="E94" s="25" t="s">
        <v>154</v>
      </c>
      <c r="F94" s="26">
        <v>45762</v>
      </c>
      <c r="G94" s="26">
        <v>45764</v>
      </c>
      <c r="H94" s="25" t="s">
        <v>428</v>
      </c>
      <c r="I94" s="151">
        <v>185.65549999999999</v>
      </c>
      <c r="J94" s="117">
        <f t="shared" si="1"/>
        <v>2.25</v>
      </c>
      <c r="K94" s="116">
        <v>233.40100000000001</v>
      </c>
      <c r="L94" s="116">
        <v>233.40100000000001</v>
      </c>
      <c r="M94" s="116">
        <v>0</v>
      </c>
      <c r="N94" s="116">
        <v>2</v>
      </c>
      <c r="O94" s="116">
        <v>73.801999999999992</v>
      </c>
      <c r="P94" s="116">
        <v>2</v>
      </c>
      <c r="Q94" s="116">
        <v>64.108000000000004</v>
      </c>
      <c r="R94" s="116">
        <v>0</v>
      </c>
      <c r="S94" s="115">
        <v>371.31099999999998</v>
      </c>
    </row>
    <row r="95" spans="1:19" ht="77.25" customHeight="1" outlineLevel="1" x14ac:dyDescent="0.3">
      <c r="A95" s="23" t="s">
        <v>733</v>
      </c>
      <c r="B95" s="24" t="s">
        <v>738</v>
      </c>
      <c r="C95" s="21" t="s">
        <v>329</v>
      </c>
      <c r="D95" s="22" t="s">
        <v>1095</v>
      </c>
      <c r="E95" s="25" t="s">
        <v>497</v>
      </c>
      <c r="F95" s="26">
        <v>45788</v>
      </c>
      <c r="G95" s="26">
        <v>45794</v>
      </c>
      <c r="H95" s="25" t="s">
        <v>408</v>
      </c>
      <c r="I95" s="151">
        <v>141.05685714285715</v>
      </c>
      <c r="J95" s="117">
        <f t="shared" si="1"/>
        <v>7</v>
      </c>
      <c r="K95" s="116">
        <v>214.66200000000001</v>
      </c>
      <c r="L95" s="116">
        <v>214.66200000000001</v>
      </c>
      <c r="M95" s="116">
        <v>0</v>
      </c>
      <c r="N95" s="116">
        <v>6</v>
      </c>
      <c r="O95" s="116">
        <v>456.64099999999996</v>
      </c>
      <c r="P95" s="116">
        <v>7</v>
      </c>
      <c r="Q95" s="116">
        <v>316.09500000000003</v>
      </c>
      <c r="R95" s="116">
        <v>0</v>
      </c>
      <c r="S95" s="115">
        <v>987.39800000000002</v>
      </c>
    </row>
    <row r="96" spans="1:19" ht="77.25" customHeight="1" outlineLevel="1" x14ac:dyDescent="0.3">
      <c r="A96" s="23" t="s">
        <v>733</v>
      </c>
      <c r="B96" s="24" t="s">
        <v>739</v>
      </c>
      <c r="C96" s="21" t="s">
        <v>329</v>
      </c>
      <c r="D96" s="22" t="s">
        <v>1096</v>
      </c>
      <c r="E96" s="25" t="s">
        <v>155</v>
      </c>
      <c r="F96" s="26">
        <v>45791</v>
      </c>
      <c r="G96" s="26">
        <v>45792</v>
      </c>
      <c r="H96" s="25" t="s">
        <v>1031</v>
      </c>
      <c r="I96" s="151">
        <v>249.22049999999999</v>
      </c>
      <c r="J96" s="117">
        <f t="shared" si="1"/>
        <v>2.4</v>
      </c>
      <c r="K96" s="116">
        <v>350.85899999999998</v>
      </c>
      <c r="L96" s="116">
        <v>350.85899999999998</v>
      </c>
      <c r="M96" s="116">
        <v>0</v>
      </c>
      <c r="N96" s="116">
        <v>1</v>
      </c>
      <c r="O96" s="116">
        <v>50.234999999999999</v>
      </c>
      <c r="P96" s="116">
        <v>2</v>
      </c>
      <c r="Q96" s="116">
        <v>97.346999999999994</v>
      </c>
      <c r="R96" s="116">
        <v>0</v>
      </c>
      <c r="S96" s="115">
        <v>498.44099999999997</v>
      </c>
    </row>
    <row r="97" spans="1:19" ht="111" customHeight="1" outlineLevel="1" x14ac:dyDescent="0.3">
      <c r="A97" s="23" t="s">
        <v>733</v>
      </c>
      <c r="B97" s="24" t="s">
        <v>740</v>
      </c>
      <c r="C97" s="21" t="s">
        <v>329</v>
      </c>
      <c r="D97" s="22" t="s">
        <v>1096</v>
      </c>
      <c r="E97" s="25" t="s">
        <v>507</v>
      </c>
      <c r="F97" s="26">
        <v>45791</v>
      </c>
      <c r="G97" s="26">
        <v>45792</v>
      </c>
      <c r="H97" s="25" t="s">
        <v>1031</v>
      </c>
      <c r="I97" s="151">
        <v>277.81299999999999</v>
      </c>
      <c r="J97" s="117">
        <f t="shared" si="1"/>
        <v>2</v>
      </c>
      <c r="K97" s="116">
        <v>408.04399999999998</v>
      </c>
      <c r="L97" s="116">
        <v>408.04399999999998</v>
      </c>
      <c r="M97" s="116">
        <v>0</v>
      </c>
      <c r="N97" s="116">
        <v>1</v>
      </c>
      <c r="O97" s="116">
        <v>50.234999999999999</v>
      </c>
      <c r="P97" s="116">
        <v>2</v>
      </c>
      <c r="Q97" s="116">
        <v>97.346999999999994</v>
      </c>
      <c r="R97" s="116">
        <v>0</v>
      </c>
      <c r="S97" s="115">
        <v>555.62599999999998</v>
      </c>
    </row>
    <row r="98" spans="1:19" ht="66.75" customHeight="1" x14ac:dyDescent="0.3">
      <c r="A98" s="23" t="s">
        <v>733</v>
      </c>
      <c r="B98" s="24" t="s">
        <v>741</v>
      </c>
      <c r="C98" s="21" t="s">
        <v>329</v>
      </c>
      <c r="D98" s="22" t="s">
        <v>1097</v>
      </c>
      <c r="E98" s="25" t="s">
        <v>510</v>
      </c>
      <c r="F98" s="26">
        <v>45784</v>
      </c>
      <c r="G98" s="26">
        <v>45787</v>
      </c>
      <c r="H98" s="25" t="s">
        <v>1030</v>
      </c>
      <c r="I98" s="151">
        <v>224.70325000000003</v>
      </c>
      <c r="J98" s="117">
        <f t="shared" si="1"/>
        <v>4</v>
      </c>
      <c r="K98" s="116">
        <v>625.13900000000001</v>
      </c>
      <c r="L98" s="116">
        <v>625.13900000000001</v>
      </c>
      <c r="M98" s="116">
        <v>0</v>
      </c>
      <c r="N98" s="116">
        <v>3</v>
      </c>
      <c r="O98" s="116">
        <v>121.547</v>
      </c>
      <c r="P98" s="116">
        <v>4</v>
      </c>
      <c r="Q98" s="116">
        <v>152.12700000000001</v>
      </c>
      <c r="R98" s="116">
        <v>0</v>
      </c>
      <c r="S98" s="115">
        <v>898.8130000000001</v>
      </c>
    </row>
    <row r="99" spans="1:19" ht="106.5" customHeight="1" x14ac:dyDescent="0.3">
      <c r="A99" s="23" t="s">
        <v>733</v>
      </c>
      <c r="B99" s="24" t="s">
        <v>742</v>
      </c>
      <c r="C99" s="21" t="s">
        <v>329</v>
      </c>
      <c r="D99" s="22" t="s">
        <v>1098</v>
      </c>
      <c r="E99" s="25" t="s">
        <v>511</v>
      </c>
      <c r="F99" s="26">
        <v>45798</v>
      </c>
      <c r="G99" s="26">
        <v>45801</v>
      </c>
      <c r="H99" s="25" t="s">
        <v>1070</v>
      </c>
      <c r="I99" s="151">
        <v>128.40666666666667</v>
      </c>
      <c r="J99" s="117">
        <f t="shared" si="1"/>
        <v>3</v>
      </c>
      <c r="K99" s="116">
        <v>174.26</v>
      </c>
      <c r="L99" s="116">
        <v>174.26</v>
      </c>
      <c r="M99" s="116">
        <v>0</v>
      </c>
      <c r="N99" s="116">
        <v>3</v>
      </c>
      <c r="O99" s="116">
        <v>113.164</v>
      </c>
      <c r="P99" s="116">
        <v>3</v>
      </c>
      <c r="Q99" s="116">
        <v>97.796000000000006</v>
      </c>
      <c r="R99" s="116">
        <v>0</v>
      </c>
      <c r="S99" s="115">
        <v>385.21999999999997</v>
      </c>
    </row>
    <row r="100" spans="1:19" ht="77.25" customHeight="1" outlineLevel="1" x14ac:dyDescent="0.3">
      <c r="A100" s="23" t="s">
        <v>733</v>
      </c>
      <c r="B100" s="24" t="s">
        <v>743</v>
      </c>
      <c r="C100" s="21" t="s">
        <v>329</v>
      </c>
      <c r="D100" s="22" t="s">
        <v>1099</v>
      </c>
      <c r="E100" s="25" t="s">
        <v>155</v>
      </c>
      <c r="F100" s="26">
        <v>45799</v>
      </c>
      <c r="G100" s="26">
        <v>45801</v>
      </c>
      <c r="H100" s="25" t="s">
        <v>1070</v>
      </c>
      <c r="I100" s="151">
        <v>138.09433333333334</v>
      </c>
      <c r="J100" s="117">
        <f t="shared" si="1"/>
        <v>2.4</v>
      </c>
      <c r="K100" s="116">
        <v>235.06200000000001</v>
      </c>
      <c r="L100" s="116">
        <v>235.06200000000001</v>
      </c>
      <c r="M100" s="116">
        <v>0</v>
      </c>
      <c r="N100" s="116">
        <v>2</v>
      </c>
      <c r="O100" s="116">
        <v>81.899000000000001</v>
      </c>
      <c r="P100" s="116">
        <v>3</v>
      </c>
      <c r="Q100" s="116">
        <v>97.322000000000003</v>
      </c>
      <c r="R100" s="116">
        <v>0</v>
      </c>
      <c r="S100" s="115">
        <v>414.28300000000002</v>
      </c>
    </row>
    <row r="101" spans="1:19" ht="92.25" customHeight="1" outlineLevel="1" x14ac:dyDescent="0.3">
      <c r="A101" s="23" t="s">
        <v>733</v>
      </c>
      <c r="B101" s="24" t="s">
        <v>744</v>
      </c>
      <c r="C101" s="21" t="s">
        <v>329</v>
      </c>
      <c r="D101" s="22" t="s">
        <v>1100</v>
      </c>
      <c r="E101" s="25" t="s">
        <v>544</v>
      </c>
      <c r="F101" s="26">
        <v>45792</v>
      </c>
      <c r="G101" s="26">
        <v>45793</v>
      </c>
      <c r="H101" s="25" t="s">
        <v>188</v>
      </c>
      <c r="I101" s="151">
        <v>22.786000000000001</v>
      </c>
      <c r="J101" s="117">
        <f t="shared" si="1"/>
        <v>2</v>
      </c>
      <c r="K101" s="116">
        <v>0</v>
      </c>
      <c r="L101" s="116">
        <v>0</v>
      </c>
      <c r="M101" s="116">
        <v>0</v>
      </c>
      <c r="N101" s="116">
        <v>1</v>
      </c>
      <c r="O101" s="116">
        <v>0</v>
      </c>
      <c r="P101" s="116">
        <v>2</v>
      </c>
      <c r="Q101" s="116">
        <v>45.572000000000003</v>
      </c>
      <c r="R101" s="116">
        <v>0</v>
      </c>
      <c r="S101" s="115">
        <v>45.572000000000003</v>
      </c>
    </row>
    <row r="102" spans="1:19" ht="74.25" customHeight="1" outlineLevel="1" x14ac:dyDescent="0.3">
      <c r="A102" s="23" t="s">
        <v>733</v>
      </c>
      <c r="B102" s="24" t="s">
        <v>745</v>
      </c>
      <c r="C102" s="21" t="s">
        <v>329</v>
      </c>
      <c r="D102" s="22" t="s">
        <v>1101</v>
      </c>
      <c r="E102" s="25" t="s">
        <v>415</v>
      </c>
      <c r="F102" s="26">
        <v>45803</v>
      </c>
      <c r="G102" s="26">
        <v>45808</v>
      </c>
      <c r="H102" s="25" t="s">
        <v>504</v>
      </c>
      <c r="I102" s="151">
        <v>134.16049999999998</v>
      </c>
      <c r="J102" s="117">
        <f t="shared" si="1"/>
        <v>4.5</v>
      </c>
      <c r="K102" s="116">
        <v>374.02199999999999</v>
      </c>
      <c r="L102" s="116">
        <v>374.02199999999999</v>
      </c>
      <c r="M102" s="116">
        <v>0</v>
      </c>
      <c r="N102" s="116">
        <v>5</v>
      </c>
      <c r="O102" s="116">
        <v>243.80199999999999</v>
      </c>
      <c r="P102" s="116">
        <v>6</v>
      </c>
      <c r="Q102" s="116">
        <v>187.13900000000001</v>
      </c>
      <c r="R102" s="116">
        <v>0</v>
      </c>
      <c r="S102" s="115">
        <v>804.96299999999997</v>
      </c>
    </row>
    <row r="103" spans="1:19" ht="74.25" customHeight="1" outlineLevel="1" x14ac:dyDescent="0.3">
      <c r="A103" s="23" t="s">
        <v>733</v>
      </c>
      <c r="B103" s="24" t="s">
        <v>746</v>
      </c>
      <c r="C103" s="21" t="s">
        <v>329</v>
      </c>
      <c r="D103" s="22" t="s">
        <v>1102</v>
      </c>
      <c r="E103" s="25" t="s">
        <v>153</v>
      </c>
      <c r="F103" s="26">
        <v>45805</v>
      </c>
      <c r="G103" s="26">
        <v>45807</v>
      </c>
      <c r="H103" s="25" t="s">
        <v>504</v>
      </c>
      <c r="I103" s="151">
        <v>224.08533333333332</v>
      </c>
      <c r="J103" s="117">
        <f t="shared" si="1"/>
        <v>2.7</v>
      </c>
      <c r="K103" s="116">
        <v>515.36699999999996</v>
      </c>
      <c r="L103" s="116">
        <v>515.36699999999996</v>
      </c>
      <c r="M103" s="116">
        <v>0</v>
      </c>
      <c r="N103" s="116">
        <v>2</v>
      </c>
      <c r="O103" s="116">
        <v>58.542999999999999</v>
      </c>
      <c r="P103" s="116">
        <v>3</v>
      </c>
      <c r="Q103" s="116">
        <v>93.346000000000004</v>
      </c>
      <c r="R103" s="116">
        <v>5</v>
      </c>
      <c r="S103" s="115">
        <v>672.25599999999997</v>
      </c>
    </row>
    <row r="104" spans="1:19" ht="74.25" customHeight="1" outlineLevel="1" x14ac:dyDescent="0.3">
      <c r="A104" s="23" t="s">
        <v>733</v>
      </c>
      <c r="B104" s="24" t="s">
        <v>747</v>
      </c>
      <c r="C104" s="21" t="s">
        <v>329</v>
      </c>
      <c r="D104" s="22" t="s">
        <v>1103</v>
      </c>
      <c r="E104" s="25" t="s">
        <v>567</v>
      </c>
      <c r="F104" s="26">
        <v>45803</v>
      </c>
      <c r="G104" s="26">
        <v>45806</v>
      </c>
      <c r="H104" s="25" t="s">
        <v>1070</v>
      </c>
      <c r="I104" s="151">
        <v>113.45275000000001</v>
      </c>
      <c r="J104" s="117">
        <f t="shared" si="1"/>
        <v>4</v>
      </c>
      <c r="K104" s="116">
        <v>181.37200000000001</v>
      </c>
      <c r="L104" s="116">
        <v>181.37200000000001</v>
      </c>
      <c r="M104" s="116">
        <v>0</v>
      </c>
      <c r="N104" s="116">
        <v>3</v>
      </c>
      <c r="O104" s="116">
        <v>143.36500000000001</v>
      </c>
      <c r="P104" s="116">
        <v>4</v>
      </c>
      <c r="Q104" s="116">
        <v>129.07400000000001</v>
      </c>
      <c r="R104" s="116">
        <v>0</v>
      </c>
      <c r="S104" s="115">
        <v>453.81100000000004</v>
      </c>
    </row>
    <row r="105" spans="1:19" ht="69.75" customHeight="1" outlineLevel="1" x14ac:dyDescent="0.3">
      <c r="A105" s="23" t="s">
        <v>733</v>
      </c>
      <c r="B105" s="24" t="s">
        <v>748</v>
      </c>
      <c r="C105" s="21" t="s">
        <v>329</v>
      </c>
      <c r="D105" s="22" t="s">
        <v>1104</v>
      </c>
      <c r="E105" s="25" t="s">
        <v>227</v>
      </c>
      <c r="F105" s="26">
        <v>45811</v>
      </c>
      <c r="G105" s="26">
        <v>45813</v>
      </c>
      <c r="H105" s="25" t="s">
        <v>1077</v>
      </c>
      <c r="I105" s="151">
        <v>230.88133333333334</v>
      </c>
      <c r="J105" s="117">
        <f t="shared" si="1"/>
        <v>3</v>
      </c>
      <c r="K105" s="116">
        <v>569.61599999999999</v>
      </c>
      <c r="L105" s="116">
        <v>569.61599999999999</v>
      </c>
      <c r="M105" s="116">
        <v>0</v>
      </c>
      <c r="N105" s="116">
        <v>2</v>
      </c>
      <c r="O105" s="116">
        <v>51.536999999999999</v>
      </c>
      <c r="P105" s="116">
        <v>3</v>
      </c>
      <c r="Q105" s="116">
        <v>71.491</v>
      </c>
      <c r="R105" s="116">
        <v>0</v>
      </c>
      <c r="S105" s="115">
        <v>692.64400000000001</v>
      </c>
    </row>
    <row r="106" spans="1:19" ht="87" customHeight="1" outlineLevel="1" x14ac:dyDescent="0.3">
      <c r="A106" s="23" t="s">
        <v>733</v>
      </c>
      <c r="B106" s="24" t="s">
        <v>749</v>
      </c>
      <c r="C106" s="21" t="s">
        <v>329</v>
      </c>
      <c r="D106" s="22" t="s">
        <v>1105</v>
      </c>
      <c r="E106" s="25" t="s">
        <v>568</v>
      </c>
      <c r="F106" s="26">
        <v>45810</v>
      </c>
      <c r="G106" s="26">
        <v>45811</v>
      </c>
      <c r="H106" s="25" t="s">
        <v>1065</v>
      </c>
      <c r="I106" s="151">
        <v>29.9635</v>
      </c>
      <c r="J106" s="117">
        <f t="shared" si="1"/>
        <v>2.5</v>
      </c>
      <c r="K106" s="116">
        <v>0</v>
      </c>
      <c r="L106" s="116">
        <v>0</v>
      </c>
      <c r="M106" s="116">
        <v>0</v>
      </c>
      <c r="N106" s="116">
        <v>1</v>
      </c>
      <c r="O106" s="116">
        <v>0</v>
      </c>
      <c r="P106" s="116">
        <v>2</v>
      </c>
      <c r="Q106" s="116">
        <v>59.927</v>
      </c>
      <c r="R106" s="116">
        <v>0</v>
      </c>
      <c r="S106" s="115">
        <v>59.927</v>
      </c>
    </row>
    <row r="107" spans="1:19" ht="100.5" customHeight="1" outlineLevel="1" x14ac:dyDescent="0.3">
      <c r="A107" s="23" t="s">
        <v>733</v>
      </c>
      <c r="B107" s="24" t="s">
        <v>750</v>
      </c>
      <c r="C107" s="21" t="s">
        <v>329</v>
      </c>
      <c r="D107" s="22" t="s">
        <v>1105</v>
      </c>
      <c r="E107" s="25" t="s">
        <v>568</v>
      </c>
      <c r="F107" s="26">
        <v>45812</v>
      </c>
      <c r="G107" s="26">
        <v>45814</v>
      </c>
      <c r="H107" s="25" t="s">
        <v>1047</v>
      </c>
      <c r="I107" s="151">
        <v>31.500333333333334</v>
      </c>
      <c r="J107" s="117">
        <f t="shared" si="1"/>
        <v>2.5</v>
      </c>
      <c r="K107" s="116">
        <v>0</v>
      </c>
      <c r="L107" s="116">
        <v>0</v>
      </c>
      <c r="M107" s="116">
        <v>0</v>
      </c>
      <c r="N107" s="116">
        <v>2</v>
      </c>
      <c r="O107" s="116">
        <v>0</v>
      </c>
      <c r="P107" s="116">
        <v>3</v>
      </c>
      <c r="Q107" s="116">
        <v>94.501000000000005</v>
      </c>
      <c r="R107" s="116">
        <v>0</v>
      </c>
      <c r="S107" s="115">
        <v>94.501000000000005</v>
      </c>
    </row>
    <row r="108" spans="1:19" ht="66.75" customHeight="1" outlineLevel="1" x14ac:dyDescent="0.3">
      <c r="A108" s="23" t="s">
        <v>733</v>
      </c>
      <c r="B108" s="24" t="s">
        <v>751</v>
      </c>
      <c r="C108" s="21" t="s">
        <v>329</v>
      </c>
      <c r="D108" s="22" t="s">
        <v>1106</v>
      </c>
      <c r="E108" s="25" t="s">
        <v>811</v>
      </c>
      <c r="F108" s="26">
        <v>45802</v>
      </c>
      <c r="G108" s="26">
        <v>45808</v>
      </c>
      <c r="H108" s="25" t="s">
        <v>190</v>
      </c>
      <c r="I108" s="151">
        <v>2.194</v>
      </c>
      <c r="J108" s="117">
        <f t="shared" si="1"/>
        <v>5</v>
      </c>
      <c r="K108" s="116">
        <v>0</v>
      </c>
      <c r="L108" s="116">
        <v>0</v>
      </c>
      <c r="M108" s="116">
        <v>0</v>
      </c>
      <c r="N108" s="116">
        <v>6</v>
      </c>
      <c r="O108" s="116">
        <v>0</v>
      </c>
      <c r="P108" s="116">
        <v>7</v>
      </c>
      <c r="Q108" s="116">
        <v>0</v>
      </c>
      <c r="R108" s="116">
        <v>15.358000000000001</v>
      </c>
      <c r="S108" s="115">
        <v>15.358000000000001</v>
      </c>
    </row>
    <row r="109" spans="1:19" ht="74.25" customHeight="1" outlineLevel="1" x14ac:dyDescent="0.3">
      <c r="A109" s="23" t="s">
        <v>733</v>
      </c>
      <c r="B109" s="24" t="s">
        <v>752</v>
      </c>
      <c r="C109" s="21" t="s">
        <v>329</v>
      </c>
      <c r="D109" s="22" t="s">
        <v>1107</v>
      </c>
      <c r="E109" s="25" t="s">
        <v>153</v>
      </c>
      <c r="F109" s="26">
        <v>45818</v>
      </c>
      <c r="G109" s="26">
        <v>45821</v>
      </c>
      <c r="H109" s="25" t="s">
        <v>1066</v>
      </c>
      <c r="I109" s="151">
        <v>28.475750000000001</v>
      </c>
      <c r="J109" s="117">
        <f t="shared" si="1"/>
        <v>2.7</v>
      </c>
      <c r="K109" s="116">
        <v>0</v>
      </c>
      <c r="L109" s="116">
        <v>0</v>
      </c>
      <c r="M109" s="116">
        <v>0</v>
      </c>
      <c r="N109" s="116">
        <v>3</v>
      </c>
      <c r="O109" s="116">
        <v>0</v>
      </c>
      <c r="P109" s="116">
        <v>4</v>
      </c>
      <c r="Q109" s="116">
        <v>108.90300000000001</v>
      </c>
      <c r="R109" s="116">
        <v>5</v>
      </c>
      <c r="S109" s="115">
        <v>113.90300000000001</v>
      </c>
    </row>
    <row r="110" spans="1:19" ht="77.25" customHeight="1" outlineLevel="1" x14ac:dyDescent="0.3">
      <c r="A110" s="23" t="s">
        <v>733</v>
      </c>
      <c r="B110" s="24" t="s">
        <v>753</v>
      </c>
      <c r="C110" s="21" t="s">
        <v>329</v>
      </c>
      <c r="D110" s="22" t="s">
        <v>1108</v>
      </c>
      <c r="E110" s="25" t="s">
        <v>155</v>
      </c>
      <c r="F110" s="26">
        <v>45827</v>
      </c>
      <c r="G110" s="26">
        <v>45828</v>
      </c>
      <c r="H110" s="25" t="s">
        <v>1071</v>
      </c>
      <c r="I110" s="151">
        <v>228.64999999999995</v>
      </c>
      <c r="J110" s="117">
        <f t="shared" si="1"/>
        <v>2.4</v>
      </c>
      <c r="K110" s="116">
        <v>266.76799999999997</v>
      </c>
      <c r="L110" s="116">
        <v>266.76799999999997</v>
      </c>
      <c r="M110" s="116">
        <v>0</v>
      </c>
      <c r="N110" s="116">
        <v>1</v>
      </c>
      <c r="O110" s="116">
        <v>63.781999999999996</v>
      </c>
      <c r="P110" s="116">
        <v>2</v>
      </c>
      <c r="Q110" s="116">
        <v>77.462999999999994</v>
      </c>
      <c r="R110" s="116">
        <v>49.286999999999999</v>
      </c>
      <c r="S110" s="115">
        <v>457.2999999999999</v>
      </c>
    </row>
    <row r="111" spans="1:19" ht="66.75" customHeight="1" outlineLevel="1" x14ac:dyDescent="0.3">
      <c r="A111" s="23" t="s">
        <v>733</v>
      </c>
      <c r="B111" s="24" t="s">
        <v>754</v>
      </c>
      <c r="C111" s="21" t="s">
        <v>329</v>
      </c>
      <c r="D111" s="22" t="s">
        <v>1109</v>
      </c>
      <c r="E111" s="25" t="s">
        <v>811</v>
      </c>
      <c r="F111" s="26">
        <v>45845</v>
      </c>
      <c r="G111" s="26">
        <v>45847</v>
      </c>
      <c r="H111" s="25" t="s">
        <v>1032</v>
      </c>
      <c r="I111" s="151">
        <v>92.608999999999995</v>
      </c>
      <c r="J111" s="117">
        <f t="shared" si="1"/>
        <v>5</v>
      </c>
      <c r="K111" s="116">
        <v>0</v>
      </c>
      <c r="L111" s="116">
        <v>0</v>
      </c>
      <c r="M111" s="116">
        <v>0</v>
      </c>
      <c r="N111" s="116">
        <v>2</v>
      </c>
      <c r="O111" s="116">
        <v>109.851</v>
      </c>
      <c r="P111" s="116">
        <v>3</v>
      </c>
      <c r="Q111" s="116">
        <v>167.976</v>
      </c>
      <c r="R111" s="116">
        <v>0</v>
      </c>
      <c r="S111" s="115">
        <v>277.827</v>
      </c>
    </row>
    <row r="112" spans="1:19" ht="74.25" customHeight="1" outlineLevel="1" x14ac:dyDescent="0.3">
      <c r="A112" s="23" t="s">
        <v>733</v>
      </c>
      <c r="B112" s="24" t="s">
        <v>755</v>
      </c>
      <c r="C112" s="21" t="s">
        <v>329</v>
      </c>
      <c r="D112" s="22" t="s">
        <v>1110</v>
      </c>
      <c r="E112" s="25" t="s">
        <v>153</v>
      </c>
      <c r="F112" s="26">
        <v>45831</v>
      </c>
      <c r="G112" s="26">
        <v>45831</v>
      </c>
      <c r="H112" s="25" t="s">
        <v>181</v>
      </c>
      <c r="I112" s="151">
        <v>120.923</v>
      </c>
      <c r="J112" s="117">
        <f t="shared" si="1"/>
        <v>2.7</v>
      </c>
      <c r="K112" s="116">
        <v>82.382999999999996</v>
      </c>
      <c r="L112" s="116">
        <v>82.382999999999996</v>
      </c>
      <c r="M112" s="116">
        <v>0</v>
      </c>
      <c r="N112" s="116">
        <v>0</v>
      </c>
      <c r="O112" s="116">
        <v>0</v>
      </c>
      <c r="P112" s="116">
        <v>1</v>
      </c>
      <c r="Q112" s="116">
        <v>28.54</v>
      </c>
      <c r="R112" s="116">
        <v>10</v>
      </c>
      <c r="S112" s="115">
        <v>120.923</v>
      </c>
    </row>
    <row r="113" spans="1:19" ht="74.25" customHeight="1" outlineLevel="1" x14ac:dyDescent="0.3">
      <c r="A113" s="23" t="s">
        <v>733</v>
      </c>
      <c r="B113" s="24" t="s">
        <v>756</v>
      </c>
      <c r="C113" s="21" t="s">
        <v>329</v>
      </c>
      <c r="D113" s="22" t="s">
        <v>1111</v>
      </c>
      <c r="E113" s="25" t="s">
        <v>154</v>
      </c>
      <c r="F113" s="26">
        <v>45831</v>
      </c>
      <c r="G113" s="26">
        <v>45831</v>
      </c>
      <c r="H113" s="25" t="s">
        <v>181</v>
      </c>
      <c r="I113" s="151">
        <v>110.923</v>
      </c>
      <c r="J113" s="117">
        <f t="shared" si="1"/>
        <v>2.25</v>
      </c>
      <c r="K113" s="116">
        <v>82.382999999999996</v>
      </c>
      <c r="L113" s="116">
        <v>82.382999999999996</v>
      </c>
      <c r="M113" s="116">
        <v>0</v>
      </c>
      <c r="N113" s="116">
        <v>0</v>
      </c>
      <c r="O113" s="116">
        <v>0</v>
      </c>
      <c r="P113" s="116">
        <v>1</v>
      </c>
      <c r="Q113" s="116">
        <v>28.54</v>
      </c>
      <c r="R113" s="116">
        <v>0</v>
      </c>
      <c r="S113" s="115">
        <v>110.923</v>
      </c>
    </row>
    <row r="114" spans="1:19" ht="103.5" outlineLevel="1" x14ac:dyDescent="0.3">
      <c r="A114" s="23" t="s">
        <v>733</v>
      </c>
      <c r="B114" s="24" t="s">
        <v>757</v>
      </c>
      <c r="C114" s="21" t="s">
        <v>329</v>
      </c>
      <c r="D114" s="22" t="s">
        <v>1112</v>
      </c>
      <c r="E114" s="25" t="s">
        <v>720</v>
      </c>
      <c r="F114" s="26">
        <v>45834</v>
      </c>
      <c r="G114" s="26">
        <v>45838</v>
      </c>
      <c r="H114" s="25" t="s">
        <v>1070</v>
      </c>
      <c r="I114" s="151">
        <v>69.874250000000004</v>
      </c>
      <c r="J114" s="117">
        <f t="shared" si="1"/>
        <v>4</v>
      </c>
      <c r="K114" s="116">
        <v>0</v>
      </c>
      <c r="L114" s="116">
        <v>0</v>
      </c>
      <c r="M114" s="116">
        <v>0</v>
      </c>
      <c r="N114" s="116">
        <v>4</v>
      </c>
      <c r="O114" s="116">
        <v>149.929</v>
      </c>
      <c r="P114" s="116">
        <v>4</v>
      </c>
      <c r="Q114" s="116">
        <v>129.56800000000001</v>
      </c>
      <c r="R114" s="116">
        <v>0</v>
      </c>
      <c r="S114" s="115">
        <v>279.49700000000001</v>
      </c>
    </row>
    <row r="115" spans="1:19" ht="75.75" customHeight="1" x14ac:dyDescent="0.3">
      <c r="A115" s="23" t="s">
        <v>733</v>
      </c>
      <c r="B115" s="24" t="s">
        <v>758</v>
      </c>
      <c r="C115" s="21" t="s">
        <v>329</v>
      </c>
      <c r="D115" s="22" t="s">
        <v>1113</v>
      </c>
      <c r="E115" s="25" t="s">
        <v>154</v>
      </c>
      <c r="F115" s="26">
        <v>45837</v>
      </c>
      <c r="G115" s="26">
        <v>45840</v>
      </c>
      <c r="H115" s="25" t="s">
        <v>191</v>
      </c>
      <c r="I115" s="151">
        <v>100.79233333333332</v>
      </c>
      <c r="J115" s="117">
        <f t="shared" si="1"/>
        <v>2.25</v>
      </c>
      <c r="K115" s="116">
        <v>0</v>
      </c>
      <c r="L115" s="116">
        <v>0</v>
      </c>
      <c r="M115" s="116">
        <v>0</v>
      </c>
      <c r="N115" s="116">
        <v>3</v>
      </c>
      <c r="O115" s="116">
        <v>156.15199999999999</v>
      </c>
      <c r="P115" s="116">
        <v>3</v>
      </c>
      <c r="Q115" s="116">
        <v>146.22499999999999</v>
      </c>
      <c r="R115" s="116">
        <v>0</v>
      </c>
      <c r="S115" s="115">
        <v>302.37699999999995</v>
      </c>
    </row>
    <row r="116" spans="1:19" ht="60" customHeight="1" x14ac:dyDescent="0.3">
      <c r="A116" s="23" t="s">
        <v>733</v>
      </c>
      <c r="B116" s="24" t="s">
        <v>759</v>
      </c>
      <c r="C116" s="21" t="s">
        <v>329</v>
      </c>
      <c r="D116" s="22" t="s">
        <v>1114</v>
      </c>
      <c r="E116" s="25" t="s">
        <v>153</v>
      </c>
      <c r="F116" s="26">
        <v>45835</v>
      </c>
      <c r="G116" s="26">
        <v>45838</v>
      </c>
      <c r="H116" s="25" t="s">
        <v>186</v>
      </c>
      <c r="I116" s="151">
        <v>105.711</v>
      </c>
      <c r="J116" s="117">
        <f t="shared" si="1"/>
        <v>2.7</v>
      </c>
      <c r="K116" s="116">
        <v>0</v>
      </c>
      <c r="L116" s="116">
        <v>0</v>
      </c>
      <c r="M116" s="116">
        <v>0</v>
      </c>
      <c r="N116" s="116">
        <v>3</v>
      </c>
      <c r="O116" s="116">
        <v>170.64</v>
      </c>
      <c r="P116" s="116">
        <v>4</v>
      </c>
      <c r="Q116" s="116">
        <v>252.20400000000001</v>
      </c>
      <c r="R116" s="116">
        <v>0</v>
      </c>
      <c r="S116" s="115">
        <v>422.84399999999999</v>
      </c>
    </row>
    <row r="117" spans="1:19" ht="75.75" customHeight="1" x14ac:dyDescent="0.3">
      <c r="A117" s="23" t="s">
        <v>733</v>
      </c>
      <c r="B117" s="24" t="s">
        <v>760</v>
      </c>
      <c r="C117" s="21" t="s">
        <v>329</v>
      </c>
      <c r="D117" s="22" t="s">
        <v>1115</v>
      </c>
      <c r="E117" s="25" t="s">
        <v>154</v>
      </c>
      <c r="F117" s="26">
        <v>45835</v>
      </c>
      <c r="G117" s="26">
        <v>45837</v>
      </c>
      <c r="H117" s="25" t="s">
        <v>186</v>
      </c>
      <c r="I117" s="151">
        <v>100.971</v>
      </c>
      <c r="J117" s="117">
        <f t="shared" si="1"/>
        <v>2.25</v>
      </c>
      <c r="K117" s="116">
        <v>0</v>
      </c>
      <c r="L117" s="116">
        <v>0</v>
      </c>
      <c r="M117" s="116">
        <v>0</v>
      </c>
      <c r="N117" s="116">
        <v>2</v>
      </c>
      <c r="O117" s="116">
        <v>113.76</v>
      </c>
      <c r="P117" s="116">
        <v>3</v>
      </c>
      <c r="Q117" s="116">
        <v>189.15299999999999</v>
      </c>
      <c r="R117" s="116">
        <v>0</v>
      </c>
      <c r="S117" s="115">
        <v>302.91300000000001</v>
      </c>
    </row>
    <row r="118" spans="1:19" ht="66.75" customHeight="1" outlineLevel="1" x14ac:dyDescent="0.3">
      <c r="A118" s="23" t="s">
        <v>733</v>
      </c>
      <c r="B118" s="24" t="s">
        <v>762</v>
      </c>
      <c r="C118" s="21" t="s">
        <v>329</v>
      </c>
      <c r="D118" s="22" t="s">
        <v>233</v>
      </c>
      <c r="E118" s="25" t="s">
        <v>211</v>
      </c>
      <c r="F118" s="26">
        <v>45719</v>
      </c>
      <c r="G118" s="26">
        <v>45722</v>
      </c>
      <c r="H118" s="25" t="s">
        <v>183</v>
      </c>
      <c r="I118" s="151">
        <v>108.66175</v>
      </c>
      <c r="J118" s="117">
        <f t="shared" si="1"/>
        <v>3.4</v>
      </c>
      <c r="K118" s="116">
        <v>331.00799999999998</v>
      </c>
      <c r="L118" s="116">
        <v>331.00799999999998</v>
      </c>
      <c r="M118" s="116">
        <v>0</v>
      </c>
      <c r="N118" s="116">
        <v>3</v>
      </c>
      <c r="O118" s="116">
        <v>79.569999999999993</v>
      </c>
      <c r="P118" s="116">
        <v>4</v>
      </c>
      <c r="Q118" s="116">
        <v>0</v>
      </c>
      <c r="R118" s="116">
        <v>24.068999999999999</v>
      </c>
      <c r="S118" s="115">
        <v>434.64699999999999</v>
      </c>
    </row>
    <row r="119" spans="1:19" ht="149.25" customHeight="1" outlineLevel="1" x14ac:dyDescent="0.3">
      <c r="A119" s="23" t="s">
        <v>733</v>
      </c>
      <c r="B119" s="24" t="s">
        <v>763</v>
      </c>
      <c r="C119" s="21" t="s">
        <v>329</v>
      </c>
      <c r="D119" s="22" t="s">
        <v>232</v>
      </c>
      <c r="E119" s="25" t="s">
        <v>182</v>
      </c>
      <c r="F119" s="26">
        <v>45719</v>
      </c>
      <c r="G119" s="26">
        <v>45723</v>
      </c>
      <c r="H119" s="25" t="s">
        <v>183</v>
      </c>
      <c r="I119" s="151">
        <v>87.276399999999995</v>
      </c>
      <c r="J119" s="117">
        <f t="shared" si="1"/>
        <v>5</v>
      </c>
      <c r="K119" s="116">
        <v>304.98500000000001</v>
      </c>
      <c r="L119" s="116">
        <v>304.98500000000001</v>
      </c>
      <c r="M119" s="116">
        <v>0</v>
      </c>
      <c r="N119" s="116">
        <v>4</v>
      </c>
      <c r="O119" s="116">
        <v>106.09299999999999</v>
      </c>
      <c r="P119" s="116">
        <v>5</v>
      </c>
      <c r="Q119" s="116">
        <v>0</v>
      </c>
      <c r="R119" s="116">
        <v>25.303999999999998</v>
      </c>
      <c r="S119" s="115">
        <v>436.38199999999995</v>
      </c>
    </row>
    <row r="120" spans="1:19" ht="113.25" customHeight="1" x14ac:dyDescent="0.3">
      <c r="A120" s="23" t="s">
        <v>733</v>
      </c>
      <c r="B120" s="24" t="s">
        <v>764</v>
      </c>
      <c r="C120" s="21" t="s">
        <v>329</v>
      </c>
      <c r="D120" s="22" t="s">
        <v>1116</v>
      </c>
      <c r="E120" s="25" t="s">
        <v>210</v>
      </c>
      <c r="F120" s="26">
        <v>45774</v>
      </c>
      <c r="G120" s="26">
        <v>45779</v>
      </c>
      <c r="H120" s="25" t="s">
        <v>408</v>
      </c>
      <c r="I120" s="151">
        <v>138.91750000000002</v>
      </c>
      <c r="J120" s="117">
        <f t="shared" si="1"/>
        <v>6</v>
      </c>
      <c r="K120" s="116">
        <v>177.702</v>
      </c>
      <c r="L120" s="116">
        <v>177.702</v>
      </c>
      <c r="M120" s="116">
        <v>0</v>
      </c>
      <c r="N120" s="116">
        <v>5</v>
      </c>
      <c r="O120" s="116">
        <v>383.61800000000005</v>
      </c>
      <c r="P120" s="116">
        <v>6</v>
      </c>
      <c r="Q120" s="116">
        <v>272.185</v>
      </c>
      <c r="R120" s="116">
        <v>0</v>
      </c>
      <c r="S120" s="115">
        <v>833.50500000000011</v>
      </c>
    </row>
    <row r="121" spans="1:19" ht="62.25" customHeight="1" x14ac:dyDescent="0.3">
      <c r="A121" s="23" t="s">
        <v>733</v>
      </c>
      <c r="B121" s="24" t="s">
        <v>765</v>
      </c>
      <c r="C121" s="21" t="s">
        <v>329</v>
      </c>
      <c r="D121" s="22" t="s">
        <v>1117</v>
      </c>
      <c r="E121" s="25" t="s">
        <v>211</v>
      </c>
      <c r="F121" s="26">
        <v>45775</v>
      </c>
      <c r="G121" s="26">
        <v>45779</v>
      </c>
      <c r="H121" s="25" t="s">
        <v>408</v>
      </c>
      <c r="I121" s="151">
        <v>173.08974999999998</v>
      </c>
      <c r="J121" s="117">
        <f t="shared" si="1"/>
        <v>3.4</v>
      </c>
      <c r="K121" s="116">
        <v>204.05699999999999</v>
      </c>
      <c r="L121" s="116">
        <v>204.05699999999999</v>
      </c>
      <c r="M121" s="116">
        <v>0</v>
      </c>
      <c r="N121" s="116">
        <v>4</v>
      </c>
      <c r="O121" s="116">
        <v>306.75299999999999</v>
      </c>
      <c r="P121" s="116">
        <v>4</v>
      </c>
      <c r="Q121" s="116">
        <v>181.54900000000001</v>
      </c>
      <c r="R121" s="116">
        <v>0</v>
      </c>
      <c r="S121" s="115">
        <v>692.35899999999992</v>
      </c>
    </row>
    <row r="122" spans="1:19" ht="62.25" customHeight="1" x14ac:dyDescent="0.3">
      <c r="A122" s="23" t="s">
        <v>733</v>
      </c>
      <c r="B122" s="24" t="s">
        <v>766</v>
      </c>
      <c r="C122" s="21" t="s">
        <v>329</v>
      </c>
      <c r="D122" s="22" t="s">
        <v>1117</v>
      </c>
      <c r="E122" s="25" t="s">
        <v>211</v>
      </c>
      <c r="F122" s="26">
        <v>45779</v>
      </c>
      <c r="G122" s="26">
        <v>45782</v>
      </c>
      <c r="H122" s="25" t="s">
        <v>399</v>
      </c>
      <c r="I122" s="151">
        <v>159.11500000000001</v>
      </c>
      <c r="J122" s="117">
        <f t="shared" si="1"/>
        <v>3.4</v>
      </c>
      <c r="K122" s="116">
        <v>236.42500000000001</v>
      </c>
      <c r="L122" s="116">
        <v>236.42500000000001</v>
      </c>
      <c r="M122" s="116">
        <v>0</v>
      </c>
      <c r="N122" s="116">
        <v>2</v>
      </c>
      <c r="O122" s="116">
        <v>96.540999999999997</v>
      </c>
      <c r="P122" s="116">
        <v>3</v>
      </c>
      <c r="Q122" s="116">
        <v>144.37899999999999</v>
      </c>
      <c r="R122" s="116">
        <v>0</v>
      </c>
      <c r="S122" s="115">
        <v>477.34500000000003</v>
      </c>
    </row>
    <row r="123" spans="1:19" ht="71.25" customHeight="1" x14ac:dyDescent="0.3">
      <c r="A123" s="23" t="s">
        <v>733</v>
      </c>
      <c r="B123" s="24" t="s">
        <v>767</v>
      </c>
      <c r="C123" s="21" t="s">
        <v>329</v>
      </c>
      <c r="D123" s="22" t="s">
        <v>1118</v>
      </c>
      <c r="E123" s="25" t="s">
        <v>211</v>
      </c>
      <c r="F123" s="26">
        <v>45770</v>
      </c>
      <c r="G123" s="26">
        <v>45772</v>
      </c>
      <c r="H123" s="25" t="s">
        <v>187</v>
      </c>
      <c r="I123" s="151">
        <v>33.583999999999996</v>
      </c>
      <c r="J123" s="117">
        <f t="shared" si="1"/>
        <v>3.4</v>
      </c>
      <c r="K123" s="116">
        <v>0</v>
      </c>
      <c r="L123" s="116">
        <v>0</v>
      </c>
      <c r="M123" s="116">
        <v>0</v>
      </c>
      <c r="N123" s="116">
        <v>2</v>
      </c>
      <c r="O123" s="116">
        <v>0</v>
      </c>
      <c r="P123" s="116">
        <v>3</v>
      </c>
      <c r="Q123" s="116">
        <v>100.752</v>
      </c>
      <c r="R123" s="116">
        <v>0</v>
      </c>
      <c r="S123" s="115">
        <v>100.752</v>
      </c>
    </row>
    <row r="124" spans="1:19" ht="71.25" customHeight="1" x14ac:dyDescent="0.3">
      <c r="A124" s="23" t="s">
        <v>733</v>
      </c>
      <c r="B124" s="24" t="s">
        <v>768</v>
      </c>
      <c r="C124" s="21" t="s">
        <v>329</v>
      </c>
      <c r="D124" s="22" t="s">
        <v>1119</v>
      </c>
      <c r="E124" s="25" t="s">
        <v>211</v>
      </c>
      <c r="F124" s="26">
        <v>45804</v>
      </c>
      <c r="G124" s="26">
        <v>45806</v>
      </c>
      <c r="H124" s="25" t="s">
        <v>1072</v>
      </c>
      <c r="I124" s="151">
        <v>37.984666666666662</v>
      </c>
      <c r="J124" s="117">
        <f t="shared" si="1"/>
        <v>3.4</v>
      </c>
      <c r="K124" s="116">
        <v>113.95399999999999</v>
      </c>
      <c r="L124" s="116">
        <v>113.95399999999999</v>
      </c>
      <c r="M124" s="116">
        <v>0</v>
      </c>
      <c r="N124" s="116">
        <v>2</v>
      </c>
      <c r="O124" s="116">
        <v>0</v>
      </c>
      <c r="P124" s="116">
        <v>3</v>
      </c>
      <c r="Q124" s="116">
        <v>0</v>
      </c>
      <c r="R124" s="116">
        <v>0</v>
      </c>
      <c r="S124" s="115">
        <v>113.95399999999999</v>
      </c>
    </row>
    <row r="125" spans="1:19" ht="62.25" customHeight="1" x14ac:dyDescent="0.3">
      <c r="A125" s="23" t="s">
        <v>769</v>
      </c>
      <c r="B125" s="24" t="s">
        <v>100</v>
      </c>
      <c r="C125" s="21" t="s">
        <v>329</v>
      </c>
      <c r="D125" s="22" t="s">
        <v>1120</v>
      </c>
      <c r="E125" s="25" t="s">
        <v>432</v>
      </c>
      <c r="F125" s="26">
        <v>45776</v>
      </c>
      <c r="G125" s="26">
        <v>45779</v>
      </c>
      <c r="H125" s="25" t="s">
        <v>189</v>
      </c>
      <c r="I125" s="151">
        <v>44.733750000000001</v>
      </c>
      <c r="J125" s="117">
        <f t="shared" si="1"/>
        <v>4</v>
      </c>
      <c r="K125" s="116">
        <v>178.935</v>
      </c>
      <c r="L125" s="116">
        <v>178.935</v>
      </c>
      <c r="M125" s="116">
        <v>0</v>
      </c>
      <c r="N125" s="116">
        <v>3</v>
      </c>
      <c r="O125" s="116">
        <v>0</v>
      </c>
      <c r="P125" s="116">
        <v>4</v>
      </c>
      <c r="Q125" s="116">
        <v>0</v>
      </c>
      <c r="R125" s="116">
        <v>0</v>
      </c>
      <c r="S125" s="115">
        <v>178.935</v>
      </c>
    </row>
    <row r="126" spans="1:19" ht="62.25" customHeight="1" x14ac:dyDescent="0.3">
      <c r="A126" s="23" t="s">
        <v>769</v>
      </c>
      <c r="B126" s="24" t="s">
        <v>103</v>
      </c>
      <c r="C126" s="21" t="s">
        <v>329</v>
      </c>
      <c r="D126" s="22" t="s">
        <v>474</v>
      </c>
      <c r="E126" s="25" t="s">
        <v>156</v>
      </c>
      <c r="F126" s="26">
        <v>45777</v>
      </c>
      <c r="G126" s="26">
        <v>45779</v>
      </c>
      <c r="H126" s="25" t="s">
        <v>189</v>
      </c>
      <c r="I126" s="151">
        <v>142.89449999999999</v>
      </c>
      <c r="J126" s="117">
        <f t="shared" si="1"/>
        <v>6</v>
      </c>
      <c r="K126" s="116">
        <v>0</v>
      </c>
      <c r="L126" s="116">
        <v>0</v>
      </c>
      <c r="M126" s="116">
        <v>0</v>
      </c>
      <c r="N126" s="116">
        <v>2</v>
      </c>
      <c r="O126" s="116">
        <v>162.71899999999999</v>
      </c>
      <c r="P126" s="116">
        <v>2</v>
      </c>
      <c r="Q126" s="116">
        <v>123.07</v>
      </c>
      <c r="R126" s="116">
        <v>0</v>
      </c>
      <c r="S126" s="115">
        <v>285.78899999999999</v>
      </c>
    </row>
    <row r="127" spans="1:19" ht="56.25" customHeight="1" x14ac:dyDescent="0.3">
      <c r="A127" s="23" t="s">
        <v>769</v>
      </c>
      <c r="B127" s="24" t="s">
        <v>770</v>
      </c>
      <c r="C127" s="21" t="s">
        <v>329</v>
      </c>
      <c r="D127" s="22" t="s">
        <v>1121</v>
      </c>
      <c r="E127" s="25" t="s">
        <v>156</v>
      </c>
      <c r="F127" s="26">
        <v>45779</v>
      </c>
      <c r="G127" s="26">
        <v>45789</v>
      </c>
      <c r="H127" s="25" t="s">
        <v>235</v>
      </c>
      <c r="I127" s="151">
        <v>200.50960000000001</v>
      </c>
      <c r="J127" s="117">
        <f t="shared" si="1"/>
        <v>6</v>
      </c>
      <c r="K127" s="116">
        <v>555.14400000000001</v>
      </c>
      <c r="L127" s="116">
        <v>555.14400000000001</v>
      </c>
      <c r="M127" s="116">
        <v>0</v>
      </c>
      <c r="N127" s="116">
        <v>8</v>
      </c>
      <c r="O127" s="116">
        <v>928.07200000000012</v>
      </c>
      <c r="P127" s="116">
        <v>10</v>
      </c>
      <c r="Q127" s="116">
        <v>521.88</v>
      </c>
      <c r="R127" s="116">
        <v>0</v>
      </c>
      <c r="S127" s="115">
        <v>2005.096</v>
      </c>
    </row>
    <row r="128" spans="1:19" ht="56.25" customHeight="1" x14ac:dyDescent="0.3">
      <c r="A128" s="23" t="s">
        <v>769</v>
      </c>
      <c r="B128" s="24" t="s">
        <v>771</v>
      </c>
      <c r="C128" s="21" t="s">
        <v>329</v>
      </c>
      <c r="D128" s="22" t="s">
        <v>1122</v>
      </c>
      <c r="E128" s="25" t="s">
        <v>586</v>
      </c>
      <c r="F128" s="26">
        <v>45813</v>
      </c>
      <c r="G128" s="26">
        <v>45814</v>
      </c>
      <c r="H128" s="25" t="s">
        <v>1075</v>
      </c>
      <c r="I128" s="151">
        <v>76.516000000000005</v>
      </c>
      <c r="J128" s="117">
        <f t="shared" si="1"/>
        <v>1</v>
      </c>
      <c r="K128" s="116">
        <v>0</v>
      </c>
      <c r="L128" s="116">
        <v>0</v>
      </c>
      <c r="M128" s="116">
        <v>0</v>
      </c>
      <c r="N128" s="116">
        <v>1</v>
      </c>
      <c r="O128" s="116">
        <v>26.556999999999999</v>
      </c>
      <c r="P128" s="116">
        <v>1</v>
      </c>
      <c r="Q128" s="116">
        <v>49.959000000000003</v>
      </c>
      <c r="R128" s="116">
        <v>0</v>
      </c>
      <c r="S128" s="115">
        <v>76.516000000000005</v>
      </c>
    </row>
    <row r="129" spans="1:19" ht="105" customHeight="1" outlineLevel="1" x14ac:dyDescent="0.3">
      <c r="A129" s="23" t="s">
        <v>772</v>
      </c>
      <c r="B129" s="24" t="s">
        <v>42</v>
      </c>
      <c r="C129" s="21" t="s">
        <v>329</v>
      </c>
      <c r="D129" s="22" t="s">
        <v>1123</v>
      </c>
      <c r="E129" s="25" t="s">
        <v>359</v>
      </c>
      <c r="F129" s="26">
        <v>45750</v>
      </c>
      <c r="G129" s="26">
        <v>45753</v>
      </c>
      <c r="H129" s="25" t="s">
        <v>360</v>
      </c>
      <c r="I129" s="151">
        <v>19.534000000000002</v>
      </c>
      <c r="J129" s="117">
        <f t="shared" si="1"/>
        <v>4</v>
      </c>
      <c r="K129" s="116">
        <v>0</v>
      </c>
      <c r="L129" s="116">
        <v>0</v>
      </c>
      <c r="M129" s="116">
        <v>0</v>
      </c>
      <c r="N129" s="116">
        <v>3</v>
      </c>
      <c r="O129" s="116">
        <v>0</v>
      </c>
      <c r="P129" s="116">
        <v>4</v>
      </c>
      <c r="Q129" s="116">
        <v>76.656000000000006</v>
      </c>
      <c r="R129" s="116">
        <v>1.48</v>
      </c>
      <c r="S129" s="115">
        <v>78.13600000000001</v>
      </c>
    </row>
    <row r="130" spans="1:19" ht="105" customHeight="1" outlineLevel="1" x14ac:dyDescent="0.3">
      <c r="A130" s="23" t="s">
        <v>772</v>
      </c>
      <c r="B130" s="24" t="s">
        <v>43</v>
      </c>
      <c r="C130" s="21" t="s">
        <v>329</v>
      </c>
      <c r="D130" s="22" t="s">
        <v>1124</v>
      </c>
      <c r="E130" s="25" t="s">
        <v>361</v>
      </c>
      <c r="F130" s="26">
        <v>45750</v>
      </c>
      <c r="G130" s="26">
        <v>45753</v>
      </c>
      <c r="H130" s="25" t="s">
        <v>360</v>
      </c>
      <c r="I130" s="151">
        <v>251.8725</v>
      </c>
      <c r="J130" s="117">
        <f t="shared" si="1"/>
        <v>4</v>
      </c>
      <c r="K130" s="116">
        <v>269.20600000000002</v>
      </c>
      <c r="L130" s="116">
        <v>269.20600000000002</v>
      </c>
      <c r="M130" s="116">
        <v>0</v>
      </c>
      <c r="N130" s="116">
        <v>3</v>
      </c>
      <c r="O130" s="116">
        <v>660.14799999999991</v>
      </c>
      <c r="P130" s="116">
        <v>4</v>
      </c>
      <c r="Q130" s="116">
        <v>76.656000000000006</v>
      </c>
      <c r="R130" s="116">
        <v>1.48</v>
      </c>
      <c r="S130" s="115">
        <v>1007.49</v>
      </c>
    </row>
    <row r="131" spans="1:19" ht="105" customHeight="1" outlineLevel="1" x14ac:dyDescent="0.3">
      <c r="A131" s="23" t="s">
        <v>772</v>
      </c>
      <c r="B131" s="24" t="s">
        <v>135</v>
      </c>
      <c r="C131" s="21" t="s">
        <v>329</v>
      </c>
      <c r="D131" s="22" t="s">
        <v>1125</v>
      </c>
      <c r="E131" s="25" t="s">
        <v>361</v>
      </c>
      <c r="F131" s="26">
        <v>45790</v>
      </c>
      <c r="G131" s="26">
        <v>45793</v>
      </c>
      <c r="H131" s="25" t="s">
        <v>189</v>
      </c>
      <c r="I131" s="151">
        <v>263.14024999999998</v>
      </c>
      <c r="J131" s="117">
        <f t="shared" si="1"/>
        <v>4</v>
      </c>
      <c r="K131" s="116">
        <v>295.94</v>
      </c>
      <c r="L131" s="116">
        <v>295.94</v>
      </c>
      <c r="M131" s="116">
        <v>0</v>
      </c>
      <c r="N131" s="116">
        <v>3</v>
      </c>
      <c r="O131" s="116">
        <v>509.37299999999999</v>
      </c>
      <c r="P131" s="116">
        <v>4</v>
      </c>
      <c r="Q131" s="116">
        <v>246.00800000000001</v>
      </c>
      <c r="R131" s="116">
        <v>1.24</v>
      </c>
      <c r="S131" s="115">
        <v>1052.5609999999999</v>
      </c>
    </row>
    <row r="132" spans="1:19" ht="141" customHeight="1" outlineLevel="1" x14ac:dyDescent="0.3">
      <c r="A132" s="23" t="s">
        <v>772</v>
      </c>
      <c r="B132" s="24" t="s">
        <v>136</v>
      </c>
      <c r="C132" s="21" t="s">
        <v>329</v>
      </c>
      <c r="D132" s="22" t="s">
        <v>1125</v>
      </c>
      <c r="E132" s="25" t="s">
        <v>493</v>
      </c>
      <c r="F132" s="26">
        <v>45790</v>
      </c>
      <c r="G132" s="26">
        <v>45793</v>
      </c>
      <c r="H132" s="25" t="s">
        <v>189</v>
      </c>
      <c r="I132" s="151">
        <v>269.09375</v>
      </c>
      <c r="J132" s="117">
        <f t="shared" si="1"/>
        <v>4</v>
      </c>
      <c r="K132" s="116">
        <v>319.75400000000002</v>
      </c>
      <c r="L132" s="116">
        <v>319.75400000000002</v>
      </c>
      <c r="M132" s="116">
        <v>0</v>
      </c>
      <c r="N132" s="116">
        <v>3</v>
      </c>
      <c r="O132" s="116">
        <v>509.37299999999999</v>
      </c>
      <c r="P132" s="116">
        <v>4</v>
      </c>
      <c r="Q132" s="116">
        <v>246.00800000000001</v>
      </c>
      <c r="R132" s="116">
        <v>1.24</v>
      </c>
      <c r="S132" s="115">
        <v>1076.375</v>
      </c>
    </row>
    <row r="133" spans="1:19" ht="105" customHeight="1" outlineLevel="1" x14ac:dyDescent="0.3">
      <c r="A133" s="23" t="s">
        <v>772</v>
      </c>
      <c r="B133" s="24" t="s">
        <v>137</v>
      </c>
      <c r="C133" s="21" t="s">
        <v>329</v>
      </c>
      <c r="D133" s="22" t="s">
        <v>1126</v>
      </c>
      <c r="E133" s="25" t="s">
        <v>506</v>
      </c>
      <c r="F133" s="26">
        <v>45795</v>
      </c>
      <c r="G133" s="26">
        <v>45801</v>
      </c>
      <c r="H133" s="25" t="s">
        <v>1031</v>
      </c>
      <c r="I133" s="151">
        <v>217.83428571428573</v>
      </c>
      <c r="J133" s="117">
        <f t="shared" si="1"/>
        <v>7</v>
      </c>
      <c r="K133" s="116">
        <v>182.30099999999999</v>
      </c>
      <c r="L133" s="116">
        <v>182.30099999999999</v>
      </c>
      <c r="M133" s="116">
        <v>0</v>
      </c>
      <c r="N133" s="116">
        <v>6</v>
      </c>
      <c r="O133" s="116">
        <v>999.48</v>
      </c>
      <c r="P133" s="116">
        <v>7</v>
      </c>
      <c r="Q133" s="116">
        <v>340.88900000000001</v>
      </c>
      <c r="R133" s="116">
        <v>2.17</v>
      </c>
      <c r="S133" s="115">
        <v>1524.8400000000001</v>
      </c>
    </row>
    <row r="134" spans="1:19" ht="105" customHeight="1" outlineLevel="1" x14ac:dyDescent="0.3">
      <c r="A134" s="23" t="s">
        <v>772</v>
      </c>
      <c r="B134" s="24" t="s">
        <v>138</v>
      </c>
      <c r="C134" s="21" t="s">
        <v>329</v>
      </c>
      <c r="D134" s="22" t="s">
        <v>1127</v>
      </c>
      <c r="E134" s="25" t="s">
        <v>361</v>
      </c>
      <c r="F134" s="26">
        <v>45816</v>
      </c>
      <c r="G134" s="26">
        <v>45819</v>
      </c>
      <c r="H134" s="25" t="s">
        <v>1069</v>
      </c>
      <c r="I134" s="151">
        <v>105.75024999999999</v>
      </c>
      <c r="J134" s="117">
        <f t="shared" si="1"/>
        <v>4</v>
      </c>
      <c r="K134" s="116">
        <v>159.40899999999999</v>
      </c>
      <c r="L134" s="116">
        <v>159.40899999999999</v>
      </c>
      <c r="M134" s="116">
        <v>0</v>
      </c>
      <c r="N134" s="116">
        <v>3</v>
      </c>
      <c r="O134" s="116">
        <v>191.62799999999999</v>
      </c>
      <c r="P134" s="116">
        <v>4</v>
      </c>
      <c r="Q134" s="116">
        <v>70.644000000000005</v>
      </c>
      <c r="R134" s="116">
        <v>1.32</v>
      </c>
      <c r="S134" s="115">
        <v>423.00099999999998</v>
      </c>
    </row>
    <row r="135" spans="1:19" ht="182.25" customHeight="1" outlineLevel="1" x14ac:dyDescent="0.3">
      <c r="A135" s="23" t="s">
        <v>772</v>
      </c>
      <c r="B135" s="24" t="s">
        <v>139</v>
      </c>
      <c r="C135" s="21" t="s">
        <v>329</v>
      </c>
      <c r="D135" s="22" t="s">
        <v>1128</v>
      </c>
      <c r="E135" s="25" t="s">
        <v>587</v>
      </c>
      <c r="F135" s="26">
        <v>45816</v>
      </c>
      <c r="G135" s="26">
        <v>45819</v>
      </c>
      <c r="H135" s="25" t="s">
        <v>1069</v>
      </c>
      <c r="I135" s="151">
        <v>105.75024999999999</v>
      </c>
      <c r="J135" s="117">
        <f t="shared" si="1"/>
        <v>4</v>
      </c>
      <c r="K135" s="116">
        <v>159.40899999999999</v>
      </c>
      <c r="L135" s="116">
        <v>159.40899999999999</v>
      </c>
      <c r="M135" s="116">
        <v>0</v>
      </c>
      <c r="N135" s="116">
        <v>3</v>
      </c>
      <c r="O135" s="116">
        <v>191.62799999999999</v>
      </c>
      <c r="P135" s="116">
        <v>4</v>
      </c>
      <c r="Q135" s="116">
        <v>70.644000000000005</v>
      </c>
      <c r="R135" s="116">
        <v>1.32</v>
      </c>
      <c r="S135" s="115">
        <v>423.00099999999998</v>
      </c>
    </row>
    <row r="136" spans="1:19" ht="57" customHeight="1" outlineLevel="1" x14ac:dyDescent="0.3">
      <c r="A136" s="23" t="s">
        <v>1079</v>
      </c>
      <c r="B136" s="24" t="s">
        <v>44</v>
      </c>
      <c r="C136" s="21" t="s">
        <v>329</v>
      </c>
      <c r="D136" s="22" t="s">
        <v>1129</v>
      </c>
      <c r="E136" s="25" t="s">
        <v>362</v>
      </c>
      <c r="F136" s="26">
        <v>45739</v>
      </c>
      <c r="G136" s="26">
        <v>45739</v>
      </c>
      <c r="H136" s="25" t="s">
        <v>181</v>
      </c>
      <c r="I136" s="151">
        <v>28.940999999999999</v>
      </c>
      <c r="J136" s="117">
        <f t="shared" si="1"/>
        <v>2</v>
      </c>
      <c r="K136" s="116">
        <v>0</v>
      </c>
      <c r="L136" s="116">
        <v>0</v>
      </c>
      <c r="M136" s="116">
        <v>0</v>
      </c>
      <c r="N136" s="116">
        <v>0</v>
      </c>
      <c r="O136" s="116">
        <v>0</v>
      </c>
      <c r="P136" s="116">
        <v>1</v>
      </c>
      <c r="Q136" s="116">
        <v>28.940999999999999</v>
      </c>
      <c r="R136" s="116">
        <v>0</v>
      </c>
      <c r="S136" s="115">
        <v>28.940999999999999</v>
      </c>
    </row>
    <row r="137" spans="1:19" ht="93.75" customHeight="1" outlineLevel="1" x14ac:dyDescent="0.3">
      <c r="A137" s="23" t="s">
        <v>1079</v>
      </c>
      <c r="B137" s="24" t="s">
        <v>117</v>
      </c>
      <c r="C137" s="21" t="s">
        <v>329</v>
      </c>
      <c r="D137" s="22" t="s">
        <v>261</v>
      </c>
      <c r="E137" s="25" t="s">
        <v>157</v>
      </c>
      <c r="F137" s="26">
        <v>45740</v>
      </c>
      <c r="G137" s="26">
        <v>45742</v>
      </c>
      <c r="H137" s="25" t="s">
        <v>191</v>
      </c>
      <c r="I137" s="151">
        <v>18.059666666666669</v>
      </c>
      <c r="J137" s="117">
        <f t="shared" si="1"/>
        <v>3</v>
      </c>
      <c r="K137" s="116">
        <v>0</v>
      </c>
      <c r="L137" s="116">
        <v>0</v>
      </c>
      <c r="M137" s="116">
        <v>0</v>
      </c>
      <c r="N137" s="116">
        <v>2</v>
      </c>
      <c r="O137" s="116">
        <v>54.179000000000002</v>
      </c>
      <c r="P137" s="116">
        <v>3</v>
      </c>
      <c r="Q137" s="116">
        <v>0</v>
      </c>
      <c r="R137" s="116">
        <v>0</v>
      </c>
      <c r="S137" s="115">
        <v>54.179000000000002</v>
      </c>
    </row>
    <row r="138" spans="1:19" ht="105.75" customHeight="1" outlineLevel="1" x14ac:dyDescent="0.3">
      <c r="A138" s="23" t="s">
        <v>1079</v>
      </c>
      <c r="B138" s="24" t="s">
        <v>118</v>
      </c>
      <c r="C138" s="21" t="s">
        <v>329</v>
      </c>
      <c r="D138" s="22" t="s">
        <v>224</v>
      </c>
      <c r="E138" s="25" t="s">
        <v>159</v>
      </c>
      <c r="F138" s="26">
        <v>45742</v>
      </c>
      <c r="G138" s="26">
        <v>45747</v>
      </c>
      <c r="H138" s="25" t="s">
        <v>1035</v>
      </c>
      <c r="I138" s="151">
        <v>18.930333333333333</v>
      </c>
      <c r="J138" s="117">
        <f t="shared" si="1"/>
        <v>6</v>
      </c>
      <c r="K138" s="116">
        <v>0</v>
      </c>
      <c r="L138" s="116">
        <v>0</v>
      </c>
      <c r="M138" s="116">
        <v>0</v>
      </c>
      <c r="N138" s="116">
        <v>5</v>
      </c>
      <c r="O138" s="116">
        <v>113.58199999999999</v>
      </c>
      <c r="P138" s="116">
        <v>6</v>
      </c>
      <c r="Q138" s="116">
        <v>0</v>
      </c>
      <c r="R138" s="116">
        <v>0</v>
      </c>
      <c r="S138" s="115">
        <v>113.58199999999999</v>
      </c>
    </row>
    <row r="139" spans="1:19" ht="106.5" customHeight="1" x14ac:dyDescent="0.3">
      <c r="A139" s="23" t="s">
        <v>1079</v>
      </c>
      <c r="B139" s="24" t="s">
        <v>296</v>
      </c>
      <c r="C139" s="21" t="s">
        <v>329</v>
      </c>
      <c r="D139" s="22" t="s">
        <v>1130</v>
      </c>
      <c r="E139" s="25" t="s">
        <v>255</v>
      </c>
      <c r="F139" s="26">
        <v>45740</v>
      </c>
      <c r="G139" s="26">
        <v>45741</v>
      </c>
      <c r="H139" s="25" t="s">
        <v>183</v>
      </c>
      <c r="I139" s="151">
        <v>38.932500000000005</v>
      </c>
      <c r="J139" s="117">
        <f t="shared" ref="J139:J202" si="2">AVERAGEIFS(P:P, E:E, E139)</f>
        <v>2</v>
      </c>
      <c r="K139" s="116">
        <v>0</v>
      </c>
      <c r="L139" s="116">
        <v>0</v>
      </c>
      <c r="M139" s="116">
        <v>0</v>
      </c>
      <c r="N139" s="116">
        <v>1</v>
      </c>
      <c r="O139" s="116">
        <v>72.727000000000004</v>
      </c>
      <c r="P139" s="116">
        <v>2</v>
      </c>
      <c r="Q139" s="116">
        <v>5.1379999999999999</v>
      </c>
      <c r="R139" s="116">
        <v>0</v>
      </c>
      <c r="S139" s="115">
        <v>77.865000000000009</v>
      </c>
    </row>
    <row r="140" spans="1:19" ht="69" customHeight="1" x14ac:dyDescent="0.3">
      <c r="A140" s="23" t="s">
        <v>1079</v>
      </c>
      <c r="B140" s="24" t="s">
        <v>297</v>
      </c>
      <c r="C140" s="21" t="s">
        <v>329</v>
      </c>
      <c r="D140" s="22" t="s">
        <v>260</v>
      </c>
      <c r="E140" s="25" t="s">
        <v>158</v>
      </c>
      <c r="F140" s="26">
        <v>45740</v>
      </c>
      <c r="G140" s="26">
        <v>45742</v>
      </c>
      <c r="H140" s="25" t="s">
        <v>191</v>
      </c>
      <c r="I140" s="151">
        <v>53.931666666666665</v>
      </c>
      <c r="J140" s="117">
        <f t="shared" si="2"/>
        <v>3.75</v>
      </c>
      <c r="K140" s="116">
        <v>21.712</v>
      </c>
      <c r="L140" s="116">
        <v>21.712</v>
      </c>
      <c r="M140" s="116">
        <v>0</v>
      </c>
      <c r="N140" s="116">
        <v>2</v>
      </c>
      <c r="O140" s="116">
        <v>140.083</v>
      </c>
      <c r="P140" s="116">
        <v>3</v>
      </c>
      <c r="Q140" s="116">
        <v>0</v>
      </c>
      <c r="R140" s="116">
        <v>0</v>
      </c>
      <c r="S140" s="115">
        <v>161.79499999999999</v>
      </c>
    </row>
    <row r="141" spans="1:19" ht="56.25" customHeight="1" x14ac:dyDescent="0.3">
      <c r="A141" s="23" t="s">
        <v>1079</v>
      </c>
      <c r="B141" s="24" t="s">
        <v>298</v>
      </c>
      <c r="C141" s="21" t="s">
        <v>329</v>
      </c>
      <c r="D141" s="22" t="s">
        <v>1131</v>
      </c>
      <c r="E141" s="25" t="s">
        <v>158</v>
      </c>
      <c r="F141" s="26">
        <v>45799</v>
      </c>
      <c r="G141" s="26">
        <v>45802</v>
      </c>
      <c r="H141" s="25" t="s">
        <v>448</v>
      </c>
      <c r="I141" s="151">
        <v>305.13400000000001</v>
      </c>
      <c r="J141" s="117">
        <f t="shared" si="2"/>
        <v>3.75</v>
      </c>
      <c r="K141" s="116">
        <v>1089.452</v>
      </c>
      <c r="L141" s="116">
        <v>1089.452</v>
      </c>
      <c r="M141" s="116">
        <v>0</v>
      </c>
      <c r="N141" s="116">
        <v>3</v>
      </c>
      <c r="O141" s="116">
        <v>0</v>
      </c>
      <c r="P141" s="116">
        <v>4</v>
      </c>
      <c r="Q141" s="116">
        <v>131.084</v>
      </c>
      <c r="R141" s="116">
        <v>0</v>
      </c>
      <c r="S141" s="115">
        <v>1220.5360000000001</v>
      </c>
    </row>
    <row r="142" spans="1:19" ht="71.25" customHeight="1" x14ac:dyDescent="0.3">
      <c r="A142" s="23" t="s">
        <v>1079</v>
      </c>
      <c r="B142" s="24" t="s">
        <v>299</v>
      </c>
      <c r="C142" s="21" t="s">
        <v>329</v>
      </c>
      <c r="D142" s="22" t="s">
        <v>474</v>
      </c>
      <c r="E142" s="25" t="s">
        <v>449</v>
      </c>
      <c r="F142" s="26">
        <v>45777</v>
      </c>
      <c r="G142" s="26">
        <v>45779</v>
      </c>
      <c r="H142" s="25" t="s">
        <v>189</v>
      </c>
      <c r="I142" s="151">
        <v>213.61199999999999</v>
      </c>
      <c r="J142" s="117">
        <f t="shared" si="2"/>
        <v>4</v>
      </c>
      <c r="K142" s="116">
        <v>293.27699999999999</v>
      </c>
      <c r="L142" s="116">
        <v>293.27699999999999</v>
      </c>
      <c r="M142" s="116">
        <v>0</v>
      </c>
      <c r="N142" s="116">
        <v>2</v>
      </c>
      <c r="O142" s="116">
        <v>162.54300000000001</v>
      </c>
      <c r="P142" s="116">
        <v>3</v>
      </c>
      <c r="Q142" s="116">
        <v>185.01599999999999</v>
      </c>
      <c r="R142" s="116">
        <v>0</v>
      </c>
      <c r="S142" s="115">
        <v>640.83600000000001</v>
      </c>
    </row>
    <row r="143" spans="1:19" ht="71.25" customHeight="1" x14ac:dyDescent="0.3">
      <c r="A143" s="23" t="s">
        <v>1079</v>
      </c>
      <c r="B143" s="24" t="s">
        <v>300</v>
      </c>
      <c r="C143" s="21" t="s">
        <v>329</v>
      </c>
      <c r="D143" s="22" t="s">
        <v>1132</v>
      </c>
      <c r="E143" s="25" t="s">
        <v>449</v>
      </c>
      <c r="F143" s="26">
        <v>45768</v>
      </c>
      <c r="G143" s="26">
        <v>45770</v>
      </c>
      <c r="H143" s="25" t="s">
        <v>1072</v>
      </c>
      <c r="I143" s="151">
        <v>104.21366666666667</v>
      </c>
      <c r="J143" s="117">
        <f t="shared" si="2"/>
        <v>4</v>
      </c>
      <c r="K143" s="116">
        <v>156.95500000000001</v>
      </c>
      <c r="L143" s="116">
        <v>156.95500000000001</v>
      </c>
      <c r="M143" s="116">
        <v>0</v>
      </c>
      <c r="N143" s="116">
        <v>2</v>
      </c>
      <c r="O143" s="116">
        <v>64.563999999999993</v>
      </c>
      <c r="P143" s="116">
        <v>3</v>
      </c>
      <c r="Q143" s="116">
        <v>91.122</v>
      </c>
      <c r="R143" s="116">
        <v>0</v>
      </c>
      <c r="S143" s="115">
        <v>312.64100000000002</v>
      </c>
    </row>
    <row r="144" spans="1:19" ht="71.25" customHeight="1" x14ac:dyDescent="0.3">
      <c r="A144" s="23" t="s">
        <v>1079</v>
      </c>
      <c r="B144" s="24" t="s">
        <v>301</v>
      </c>
      <c r="C144" s="21" t="s">
        <v>329</v>
      </c>
      <c r="D144" s="22" t="s">
        <v>1132</v>
      </c>
      <c r="E144" s="25" t="s">
        <v>468</v>
      </c>
      <c r="F144" s="26">
        <v>45768</v>
      </c>
      <c r="G144" s="26">
        <v>45770</v>
      </c>
      <c r="H144" s="25" t="s">
        <v>1072</v>
      </c>
      <c r="I144" s="151">
        <v>106.21266666666668</v>
      </c>
      <c r="J144" s="117">
        <f t="shared" si="2"/>
        <v>3</v>
      </c>
      <c r="K144" s="116">
        <v>156.95500000000001</v>
      </c>
      <c r="L144" s="116">
        <v>156.95500000000001</v>
      </c>
      <c r="M144" s="116">
        <v>0</v>
      </c>
      <c r="N144" s="116">
        <v>2</v>
      </c>
      <c r="O144" s="116">
        <v>70.561000000000007</v>
      </c>
      <c r="P144" s="116">
        <v>3</v>
      </c>
      <c r="Q144" s="116">
        <v>91.122</v>
      </c>
      <c r="R144" s="116">
        <v>0</v>
      </c>
      <c r="S144" s="115">
        <v>318.63800000000003</v>
      </c>
    </row>
    <row r="145" spans="1:19" ht="108" customHeight="1" x14ac:dyDescent="0.3">
      <c r="A145" s="23" t="s">
        <v>1079</v>
      </c>
      <c r="B145" s="24" t="s">
        <v>302</v>
      </c>
      <c r="C145" s="21" t="s">
        <v>329</v>
      </c>
      <c r="D145" s="22" t="s">
        <v>1132</v>
      </c>
      <c r="E145" s="25" t="s">
        <v>469</v>
      </c>
      <c r="F145" s="26">
        <v>45768</v>
      </c>
      <c r="G145" s="26">
        <v>45770</v>
      </c>
      <c r="H145" s="25" t="s">
        <v>1072</v>
      </c>
      <c r="I145" s="151">
        <v>106.21266666666668</v>
      </c>
      <c r="J145" s="117">
        <f t="shared" si="2"/>
        <v>3</v>
      </c>
      <c r="K145" s="116">
        <v>156.95500000000001</v>
      </c>
      <c r="L145" s="116">
        <v>156.95500000000001</v>
      </c>
      <c r="M145" s="116">
        <v>0</v>
      </c>
      <c r="N145" s="116">
        <v>2</v>
      </c>
      <c r="O145" s="116">
        <v>70.561000000000007</v>
      </c>
      <c r="P145" s="116">
        <v>3</v>
      </c>
      <c r="Q145" s="116">
        <v>91.122</v>
      </c>
      <c r="R145" s="116">
        <v>0</v>
      </c>
      <c r="S145" s="115">
        <v>318.63800000000003</v>
      </c>
    </row>
    <row r="146" spans="1:19" ht="149.25" customHeight="1" x14ac:dyDescent="0.3">
      <c r="A146" s="23" t="s">
        <v>1079</v>
      </c>
      <c r="B146" s="24" t="s">
        <v>303</v>
      </c>
      <c r="C146" s="21" t="s">
        <v>329</v>
      </c>
      <c r="D146" s="22" t="s">
        <v>1132</v>
      </c>
      <c r="E146" s="25" t="s">
        <v>470</v>
      </c>
      <c r="F146" s="26">
        <v>45768</v>
      </c>
      <c r="G146" s="26">
        <v>45770</v>
      </c>
      <c r="H146" s="25" t="s">
        <v>1072</v>
      </c>
      <c r="I146" s="151">
        <v>106.21266666666668</v>
      </c>
      <c r="J146" s="117">
        <f t="shared" si="2"/>
        <v>3</v>
      </c>
      <c r="K146" s="116">
        <v>156.95500000000001</v>
      </c>
      <c r="L146" s="116">
        <v>156.95500000000001</v>
      </c>
      <c r="M146" s="116">
        <v>0</v>
      </c>
      <c r="N146" s="116">
        <v>2</v>
      </c>
      <c r="O146" s="116">
        <v>70.561000000000007</v>
      </c>
      <c r="P146" s="116">
        <v>3</v>
      </c>
      <c r="Q146" s="116">
        <v>91.122</v>
      </c>
      <c r="R146" s="116">
        <v>0</v>
      </c>
      <c r="S146" s="115">
        <v>318.63800000000003</v>
      </c>
    </row>
    <row r="147" spans="1:19" ht="149.25" customHeight="1" x14ac:dyDescent="0.3">
      <c r="A147" s="23" t="s">
        <v>1079</v>
      </c>
      <c r="B147" s="24" t="s">
        <v>304</v>
      </c>
      <c r="C147" s="21" t="s">
        <v>329</v>
      </c>
      <c r="D147" s="22" t="s">
        <v>471</v>
      </c>
      <c r="E147" s="25" t="s">
        <v>710</v>
      </c>
      <c r="F147" s="26">
        <v>45767</v>
      </c>
      <c r="G147" s="26">
        <v>45769</v>
      </c>
      <c r="H147" s="25" t="s">
        <v>1077</v>
      </c>
      <c r="I147" s="151">
        <v>208.00166666666669</v>
      </c>
      <c r="J147" s="117">
        <f t="shared" si="2"/>
        <v>3.5</v>
      </c>
      <c r="K147" s="116">
        <v>491.995</v>
      </c>
      <c r="L147" s="116">
        <v>491.995</v>
      </c>
      <c r="M147" s="116">
        <v>0</v>
      </c>
      <c r="N147" s="116">
        <v>2</v>
      </c>
      <c r="O147" s="116">
        <v>59.58</v>
      </c>
      <c r="P147" s="116">
        <v>3</v>
      </c>
      <c r="Q147" s="116">
        <v>72.430000000000007</v>
      </c>
      <c r="R147" s="116">
        <v>0</v>
      </c>
      <c r="S147" s="115">
        <v>624.00500000000011</v>
      </c>
    </row>
    <row r="148" spans="1:19" ht="64.5" customHeight="1" x14ac:dyDescent="0.3">
      <c r="A148" s="23" t="s">
        <v>1079</v>
      </c>
      <c r="B148" s="24" t="s">
        <v>305</v>
      </c>
      <c r="C148" s="21" t="s">
        <v>329</v>
      </c>
      <c r="D148" s="22" t="s">
        <v>1133</v>
      </c>
      <c r="E148" s="25" t="s">
        <v>158</v>
      </c>
      <c r="F148" s="26">
        <v>45785</v>
      </c>
      <c r="G148" s="26">
        <v>45788</v>
      </c>
      <c r="H148" s="25" t="s">
        <v>185</v>
      </c>
      <c r="I148" s="151">
        <v>194.66149999999999</v>
      </c>
      <c r="J148" s="117">
        <f t="shared" si="2"/>
        <v>3.75</v>
      </c>
      <c r="K148" s="116">
        <v>295.77699999999999</v>
      </c>
      <c r="L148" s="116">
        <v>295.77699999999999</v>
      </c>
      <c r="M148" s="116">
        <v>0</v>
      </c>
      <c r="N148" s="116">
        <v>3</v>
      </c>
      <c r="O148" s="116">
        <v>202.80500000000001</v>
      </c>
      <c r="P148" s="116">
        <v>4</v>
      </c>
      <c r="Q148" s="116">
        <v>275.70800000000003</v>
      </c>
      <c r="R148" s="116">
        <v>4.3559999999999999</v>
      </c>
      <c r="S148" s="115">
        <v>778.64599999999996</v>
      </c>
    </row>
    <row r="149" spans="1:19" ht="111" customHeight="1" x14ac:dyDescent="0.3">
      <c r="A149" s="23" t="s">
        <v>1079</v>
      </c>
      <c r="B149" s="24" t="s">
        <v>306</v>
      </c>
      <c r="C149" s="21" t="s">
        <v>329</v>
      </c>
      <c r="D149" s="22" t="s">
        <v>1133</v>
      </c>
      <c r="E149" s="25" t="s">
        <v>546</v>
      </c>
      <c r="F149" s="26">
        <v>45785</v>
      </c>
      <c r="G149" s="26">
        <v>45788</v>
      </c>
      <c r="H149" s="25" t="s">
        <v>185</v>
      </c>
      <c r="I149" s="151">
        <v>194.66125</v>
      </c>
      <c r="J149" s="117">
        <f t="shared" si="2"/>
        <v>4.333333333333333</v>
      </c>
      <c r="K149" s="116">
        <v>295.77600000000001</v>
      </c>
      <c r="L149" s="116">
        <v>295.77600000000001</v>
      </c>
      <c r="M149" s="116">
        <v>0</v>
      </c>
      <c r="N149" s="116">
        <v>3</v>
      </c>
      <c r="O149" s="116">
        <v>202.80500000000001</v>
      </c>
      <c r="P149" s="116">
        <v>4</v>
      </c>
      <c r="Q149" s="116">
        <v>275.70800000000003</v>
      </c>
      <c r="R149" s="116">
        <v>4.3559999999999999</v>
      </c>
      <c r="S149" s="115">
        <v>778.64499999999998</v>
      </c>
    </row>
    <row r="150" spans="1:19" ht="93" customHeight="1" x14ac:dyDescent="0.3">
      <c r="A150" s="23" t="s">
        <v>1079</v>
      </c>
      <c r="B150" s="24" t="s">
        <v>307</v>
      </c>
      <c r="C150" s="21" t="s">
        <v>329</v>
      </c>
      <c r="D150" s="22" t="s">
        <v>1134</v>
      </c>
      <c r="E150" s="25" t="s">
        <v>225</v>
      </c>
      <c r="F150" s="26">
        <v>45782</v>
      </c>
      <c r="G150" s="26">
        <v>45785</v>
      </c>
      <c r="H150" s="25" t="s">
        <v>125</v>
      </c>
      <c r="I150" s="151">
        <v>181.82275000000001</v>
      </c>
      <c r="J150" s="117">
        <f t="shared" si="2"/>
        <v>3.5</v>
      </c>
      <c r="K150" s="116">
        <v>244</v>
      </c>
      <c r="L150" s="116">
        <v>244</v>
      </c>
      <c r="M150" s="116">
        <v>0</v>
      </c>
      <c r="N150" s="116">
        <v>3</v>
      </c>
      <c r="O150" s="116">
        <v>255.86</v>
      </c>
      <c r="P150" s="116">
        <v>4</v>
      </c>
      <c r="Q150" s="116">
        <v>227.43100000000001</v>
      </c>
      <c r="R150" s="116">
        <v>0</v>
      </c>
      <c r="S150" s="115">
        <v>727.29100000000005</v>
      </c>
    </row>
    <row r="151" spans="1:19" ht="85.5" customHeight="1" x14ac:dyDescent="0.3">
      <c r="A151" s="23" t="s">
        <v>1079</v>
      </c>
      <c r="B151" s="24" t="s">
        <v>308</v>
      </c>
      <c r="C151" s="21" t="s">
        <v>329</v>
      </c>
      <c r="D151" s="22" t="s">
        <v>1135</v>
      </c>
      <c r="E151" s="25" t="s">
        <v>501</v>
      </c>
      <c r="F151" s="26">
        <v>45795</v>
      </c>
      <c r="G151" s="26">
        <v>45798</v>
      </c>
      <c r="H151" s="25" t="s">
        <v>209</v>
      </c>
      <c r="I151" s="151">
        <v>125.09799999999998</v>
      </c>
      <c r="J151" s="117">
        <f t="shared" si="2"/>
        <v>4</v>
      </c>
      <c r="K151" s="116">
        <v>0</v>
      </c>
      <c r="L151" s="116">
        <v>0</v>
      </c>
      <c r="M151" s="116">
        <v>0</v>
      </c>
      <c r="N151" s="116">
        <v>3</v>
      </c>
      <c r="O151" s="116">
        <v>279.96299999999997</v>
      </c>
      <c r="P151" s="116">
        <v>4</v>
      </c>
      <c r="Q151" s="116">
        <v>220.429</v>
      </c>
      <c r="R151" s="116">
        <v>0</v>
      </c>
      <c r="S151" s="115">
        <v>500.39199999999994</v>
      </c>
    </row>
    <row r="152" spans="1:19" ht="60" customHeight="1" x14ac:dyDescent="0.3">
      <c r="A152" s="23" t="s">
        <v>1079</v>
      </c>
      <c r="B152" s="24" t="s">
        <v>309</v>
      </c>
      <c r="C152" s="21" t="s">
        <v>329</v>
      </c>
      <c r="D152" s="22" t="s">
        <v>1136</v>
      </c>
      <c r="E152" s="25" t="s">
        <v>505</v>
      </c>
      <c r="F152" s="26">
        <v>45778</v>
      </c>
      <c r="G152" s="26">
        <v>45782</v>
      </c>
      <c r="H152" s="25" t="s">
        <v>1033</v>
      </c>
      <c r="I152" s="151">
        <v>94.025399999999991</v>
      </c>
      <c r="J152" s="117">
        <f t="shared" si="2"/>
        <v>5</v>
      </c>
      <c r="K152" s="116">
        <v>0</v>
      </c>
      <c r="L152" s="116">
        <v>0</v>
      </c>
      <c r="M152" s="116">
        <v>0</v>
      </c>
      <c r="N152" s="116">
        <v>4</v>
      </c>
      <c r="O152" s="116">
        <v>211.17</v>
      </c>
      <c r="P152" s="116">
        <v>5</v>
      </c>
      <c r="Q152" s="116">
        <v>249.95699999999999</v>
      </c>
      <c r="R152" s="116">
        <v>9</v>
      </c>
      <c r="S152" s="115">
        <v>470.12699999999995</v>
      </c>
    </row>
    <row r="153" spans="1:19" ht="71.25" customHeight="1" x14ac:dyDescent="0.3">
      <c r="A153" s="23" t="s">
        <v>1079</v>
      </c>
      <c r="B153" s="24" t="s">
        <v>310</v>
      </c>
      <c r="C153" s="21" t="s">
        <v>329</v>
      </c>
      <c r="D153" s="22" t="s">
        <v>1137</v>
      </c>
      <c r="E153" s="25" t="s">
        <v>517</v>
      </c>
      <c r="F153" s="26">
        <v>45783</v>
      </c>
      <c r="G153" s="26">
        <v>45786</v>
      </c>
      <c r="H153" s="25" t="s">
        <v>348</v>
      </c>
      <c r="I153" s="151">
        <v>138.21799999999999</v>
      </c>
      <c r="J153" s="117">
        <f t="shared" si="2"/>
        <v>4</v>
      </c>
      <c r="K153" s="116">
        <v>106.75</v>
      </c>
      <c r="L153" s="116">
        <v>106.75</v>
      </c>
      <c r="M153" s="116">
        <v>0</v>
      </c>
      <c r="N153" s="116">
        <v>3</v>
      </c>
      <c r="O153" s="116">
        <v>175.48599999999999</v>
      </c>
      <c r="P153" s="116">
        <v>4</v>
      </c>
      <c r="Q153" s="116">
        <v>204.304</v>
      </c>
      <c r="R153" s="116">
        <v>66.332000000000008</v>
      </c>
      <c r="S153" s="115">
        <v>552.87199999999996</v>
      </c>
    </row>
    <row r="154" spans="1:19" ht="57" customHeight="1" outlineLevel="1" x14ac:dyDescent="0.3">
      <c r="A154" s="23" t="s">
        <v>1079</v>
      </c>
      <c r="B154" s="24" t="s">
        <v>773</v>
      </c>
      <c r="C154" s="21" t="s">
        <v>329</v>
      </c>
      <c r="D154" s="22" t="s">
        <v>445</v>
      </c>
      <c r="E154" s="25" t="s">
        <v>362</v>
      </c>
      <c r="F154" s="26">
        <v>45774</v>
      </c>
      <c r="G154" s="26">
        <v>45775</v>
      </c>
      <c r="H154" s="25" t="s">
        <v>1039</v>
      </c>
      <c r="I154" s="151">
        <v>56.249499999999998</v>
      </c>
      <c r="J154" s="117">
        <f t="shared" si="2"/>
        <v>2</v>
      </c>
      <c r="K154" s="116">
        <v>0</v>
      </c>
      <c r="L154" s="116">
        <v>0</v>
      </c>
      <c r="M154" s="116">
        <v>0</v>
      </c>
      <c r="N154" s="116">
        <v>1</v>
      </c>
      <c r="O154" s="116">
        <v>0</v>
      </c>
      <c r="P154" s="116">
        <v>2</v>
      </c>
      <c r="Q154" s="116">
        <v>112.499</v>
      </c>
      <c r="R154" s="116">
        <v>0</v>
      </c>
      <c r="S154" s="115">
        <v>112.499</v>
      </c>
    </row>
    <row r="155" spans="1:19" ht="57" customHeight="1" outlineLevel="1" x14ac:dyDescent="0.3">
      <c r="A155" s="23" t="s">
        <v>1079</v>
      </c>
      <c r="B155" s="24" t="s">
        <v>774</v>
      </c>
      <c r="C155" s="21" t="s">
        <v>329</v>
      </c>
      <c r="D155" s="22" t="s">
        <v>1138</v>
      </c>
      <c r="E155" s="25" t="s">
        <v>362</v>
      </c>
      <c r="F155" s="26">
        <v>45796</v>
      </c>
      <c r="G155" s="26">
        <v>45798</v>
      </c>
      <c r="H155" s="25" t="s">
        <v>1039</v>
      </c>
      <c r="I155" s="151">
        <v>202.71099999999998</v>
      </c>
      <c r="J155" s="117">
        <f t="shared" si="2"/>
        <v>2</v>
      </c>
      <c r="K155" s="116">
        <v>349.678</v>
      </c>
      <c r="L155" s="116">
        <v>349.678</v>
      </c>
      <c r="M155" s="116">
        <v>0</v>
      </c>
      <c r="N155" s="116">
        <v>2</v>
      </c>
      <c r="O155" s="116">
        <v>88.188999999999993</v>
      </c>
      <c r="P155" s="116">
        <v>3</v>
      </c>
      <c r="Q155" s="116">
        <v>170.26599999999999</v>
      </c>
      <c r="R155" s="116">
        <v>0</v>
      </c>
      <c r="S155" s="115">
        <v>608.13299999999992</v>
      </c>
    </row>
    <row r="156" spans="1:19" ht="57" customHeight="1" outlineLevel="1" x14ac:dyDescent="0.3">
      <c r="A156" s="23" t="s">
        <v>1079</v>
      </c>
      <c r="B156" s="24" t="s">
        <v>775</v>
      </c>
      <c r="C156" s="21" t="s">
        <v>329</v>
      </c>
      <c r="D156" s="22" t="s">
        <v>1139</v>
      </c>
      <c r="E156" s="25" t="s">
        <v>545</v>
      </c>
      <c r="F156" s="26">
        <v>45796</v>
      </c>
      <c r="G156" s="26">
        <v>45798</v>
      </c>
      <c r="H156" s="25" t="s">
        <v>1040</v>
      </c>
      <c r="I156" s="151">
        <v>225.12266666666665</v>
      </c>
      <c r="J156" s="117">
        <f t="shared" si="2"/>
        <v>3</v>
      </c>
      <c r="K156" s="116">
        <v>419.96899999999999</v>
      </c>
      <c r="L156" s="116">
        <v>419.96899999999999</v>
      </c>
      <c r="M156" s="116">
        <v>0</v>
      </c>
      <c r="N156" s="116">
        <v>2</v>
      </c>
      <c r="O156" s="116">
        <v>85.132999999999996</v>
      </c>
      <c r="P156" s="116">
        <v>3</v>
      </c>
      <c r="Q156" s="116">
        <v>170.26599999999999</v>
      </c>
      <c r="R156" s="116">
        <v>0</v>
      </c>
      <c r="S156" s="115">
        <v>675.36799999999994</v>
      </c>
    </row>
    <row r="157" spans="1:19" ht="57" customHeight="1" outlineLevel="1" x14ac:dyDescent="0.3">
      <c r="A157" s="23" t="s">
        <v>1079</v>
      </c>
      <c r="B157" s="24" t="s">
        <v>776</v>
      </c>
      <c r="C157" s="21" t="s">
        <v>329</v>
      </c>
      <c r="D157" s="22" t="s">
        <v>1140</v>
      </c>
      <c r="E157" s="25" t="s">
        <v>158</v>
      </c>
      <c r="F157" s="26">
        <v>45790</v>
      </c>
      <c r="G157" s="26">
        <v>45793</v>
      </c>
      <c r="H157" s="25" t="s">
        <v>1077</v>
      </c>
      <c r="I157" s="151">
        <v>193.99125000000004</v>
      </c>
      <c r="J157" s="117">
        <f t="shared" si="2"/>
        <v>3.75</v>
      </c>
      <c r="K157" s="116">
        <v>564.99800000000005</v>
      </c>
      <c r="L157" s="116">
        <v>564.99800000000005</v>
      </c>
      <c r="M157" s="116">
        <v>0</v>
      </c>
      <c r="N157" s="116">
        <v>3</v>
      </c>
      <c r="O157" s="116">
        <v>98.19</v>
      </c>
      <c r="P157" s="116">
        <v>4</v>
      </c>
      <c r="Q157" s="116">
        <v>95.495000000000005</v>
      </c>
      <c r="R157" s="116">
        <v>17.282</v>
      </c>
      <c r="S157" s="115">
        <v>775.96500000000015</v>
      </c>
    </row>
    <row r="158" spans="1:19" ht="106.5" customHeight="1" outlineLevel="1" x14ac:dyDescent="0.3">
      <c r="A158" s="23" t="s">
        <v>1079</v>
      </c>
      <c r="B158" s="24" t="s">
        <v>777</v>
      </c>
      <c r="C158" s="21" t="s">
        <v>329</v>
      </c>
      <c r="D158" s="22" t="s">
        <v>1140</v>
      </c>
      <c r="E158" s="25" t="s">
        <v>546</v>
      </c>
      <c r="F158" s="26">
        <v>45790</v>
      </c>
      <c r="G158" s="26">
        <v>45793</v>
      </c>
      <c r="H158" s="25" t="s">
        <v>1077</v>
      </c>
      <c r="I158" s="151">
        <v>189.67075000000003</v>
      </c>
      <c r="J158" s="117">
        <f t="shared" si="2"/>
        <v>4.333333333333333</v>
      </c>
      <c r="K158" s="116">
        <v>564.99800000000005</v>
      </c>
      <c r="L158" s="116">
        <v>564.99800000000005</v>
      </c>
      <c r="M158" s="116">
        <v>0</v>
      </c>
      <c r="N158" s="116">
        <v>3</v>
      </c>
      <c r="O158" s="116">
        <v>98.19</v>
      </c>
      <c r="P158" s="116">
        <v>4</v>
      </c>
      <c r="Q158" s="116">
        <v>95.495000000000005</v>
      </c>
      <c r="R158" s="116">
        <v>0</v>
      </c>
      <c r="S158" s="115">
        <v>758.68300000000011</v>
      </c>
    </row>
    <row r="159" spans="1:19" ht="99" customHeight="1" x14ac:dyDescent="0.3">
      <c r="A159" s="23" t="s">
        <v>1079</v>
      </c>
      <c r="B159" s="24" t="s">
        <v>778</v>
      </c>
      <c r="C159" s="21" t="s">
        <v>329</v>
      </c>
      <c r="D159" s="22" t="s">
        <v>1141</v>
      </c>
      <c r="E159" s="25" t="s">
        <v>449</v>
      </c>
      <c r="F159" s="26">
        <v>45789</v>
      </c>
      <c r="G159" s="26">
        <v>45794</v>
      </c>
      <c r="H159" s="25" t="s">
        <v>1038</v>
      </c>
      <c r="I159" s="151">
        <v>138.85666666666665</v>
      </c>
      <c r="J159" s="117">
        <f t="shared" si="2"/>
        <v>4</v>
      </c>
      <c r="K159" s="116">
        <v>522.01800000000003</v>
      </c>
      <c r="L159" s="116">
        <v>522.01800000000003</v>
      </c>
      <c r="M159" s="116">
        <v>0</v>
      </c>
      <c r="N159" s="116">
        <v>4</v>
      </c>
      <c r="O159" s="116">
        <v>149.17099999999999</v>
      </c>
      <c r="P159" s="116">
        <v>6</v>
      </c>
      <c r="Q159" s="116">
        <v>142.762</v>
      </c>
      <c r="R159" s="116">
        <v>19.189</v>
      </c>
      <c r="S159" s="115">
        <v>833.14</v>
      </c>
    </row>
    <row r="160" spans="1:19" ht="99" customHeight="1" x14ac:dyDescent="0.3">
      <c r="A160" s="23" t="s">
        <v>1079</v>
      </c>
      <c r="B160" s="24" t="s">
        <v>779</v>
      </c>
      <c r="C160" s="21" t="s">
        <v>329</v>
      </c>
      <c r="D160" s="22" t="s">
        <v>1141</v>
      </c>
      <c r="E160" s="25" t="s">
        <v>561</v>
      </c>
      <c r="F160" s="26">
        <v>45789</v>
      </c>
      <c r="G160" s="26">
        <v>45794</v>
      </c>
      <c r="H160" s="25" t="s">
        <v>1038</v>
      </c>
      <c r="I160" s="151">
        <v>138.85666666666665</v>
      </c>
      <c r="J160" s="117">
        <f t="shared" si="2"/>
        <v>6</v>
      </c>
      <c r="K160" s="116">
        <v>522.01800000000003</v>
      </c>
      <c r="L160" s="116">
        <v>522.01800000000003</v>
      </c>
      <c r="M160" s="116">
        <v>0</v>
      </c>
      <c r="N160" s="116">
        <v>4</v>
      </c>
      <c r="O160" s="116">
        <v>149.17099999999999</v>
      </c>
      <c r="P160" s="116">
        <v>6</v>
      </c>
      <c r="Q160" s="116">
        <v>142.762</v>
      </c>
      <c r="R160" s="116">
        <v>19.189</v>
      </c>
      <c r="S160" s="115">
        <v>833.14</v>
      </c>
    </row>
    <row r="161" spans="1:19" ht="141.75" customHeight="1" outlineLevel="1" x14ac:dyDescent="0.3">
      <c r="A161" s="23" t="s">
        <v>1079</v>
      </c>
      <c r="B161" s="24" t="s">
        <v>780</v>
      </c>
      <c r="C161" s="21" t="s">
        <v>329</v>
      </c>
      <c r="D161" s="22" t="s">
        <v>1142</v>
      </c>
      <c r="E161" s="25" t="s">
        <v>710</v>
      </c>
      <c r="F161" s="26">
        <v>45817</v>
      </c>
      <c r="G161" s="26">
        <v>45820</v>
      </c>
      <c r="H161" s="25" t="s">
        <v>1073</v>
      </c>
      <c r="I161" s="151">
        <v>118.855</v>
      </c>
      <c r="J161" s="117">
        <f t="shared" si="2"/>
        <v>3.5</v>
      </c>
      <c r="K161" s="116">
        <v>204.846</v>
      </c>
      <c r="L161" s="116">
        <v>204.846</v>
      </c>
      <c r="M161" s="116">
        <v>0</v>
      </c>
      <c r="N161" s="116">
        <v>3</v>
      </c>
      <c r="O161" s="116">
        <v>95.497000000000014</v>
      </c>
      <c r="P161" s="116">
        <v>4</v>
      </c>
      <c r="Q161" s="116">
        <v>175.077</v>
      </c>
      <c r="R161" s="116">
        <v>0</v>
      </c>
      <c r="S161" s="115">
        <v>475.42</v>
      </c>
    </row>
    <row r="162" spans="1:19" ht="183" customHeight="1" outlineLevel="1" x14ac:dyDescent="0.3">
      <c r="A162" s="23" t="s">
        <v>1079</v>
      </c>
      <c r="B162" s="24" t="s">
        <v>781</v>
      </c>
      <c r="C162" s="21" t="s">
        <v>329</v>
      </c>
      <c r="D162" s="22" t="s">
        <v>1143</v>
      </c>
      <c r="E162" s="25" t="s">
        <v>784</v>
      </c>
      <c r="F162" s="26">
        <v>45817</v>
      </c>
      <c r="G162" s="26">
        <v>45819</v>
      </c>
      <c r="H162" s="25" t="s">
        <v>1073</v>
      </c>
      <c r="I162" s="151">
        <v>164.99166666666667</v>
      </c>
      <c r="J162" s="117">
        <f t="shared" si="2"/>
        <v>3</v>
      </c>
      <c r="K162" s="116">
        <v>278.44400000000002</v>
      </c>
      <c r="L162" s="116">
        <v>278.44400000000002</v>
      </c>
      <c r="M162" s="116">
        <v>0</v>
      </c>
      <c r="N162" s="116">
        <v>2</v>
      </c>
      <c r="O162" s="116">
        <v>85.284999999999997</v>
      </c>
      <c r="P162" s="116">
        <v>3</v>
      </c>
      <c r="Q162" s="116">
        <v>131.24600000000001</v>
      </c>
      <c r="R162" s="116">
        <v>0</v>
      </c>
      <c r="S162" s="115">
        <v>494.97500000000002</v>
      </c>
    </row>
    <row r="163" spans="1:19" ht="106.5" customHeight="1" outlineLevel="1" x14ac:dyDescent="0.3">
      <c r="A163" s="23" t="s">
        <v>1079</v>
      </c>
      <c r="B163" s="24" t="s">
        <v>782</v>
      </c>
      <c r="C163" s="21" t="s">
        <v>329</v>
      </c>
      <c r="D163" s="22" t="s">
        <v>1144</v>
      </c>
      <c r="E163" s="25" t="s">
        <v>546</v>
      </c>
      <c r="F163" s="26">
        <v>45825</v>
      </c>
      <c r="G163" s="26">
        <v>45829</v>
      </c>
      <c r="H163" s="25" t="s">
        <v>191</v>
      </c>
      <c r="I163" s="151">
        <v>140.95859999999999</v>
      </c>
      <c r="J163" s="117">
        <f t="shared" si="2"/>
        <v>4.333333333333333</v>
      </c>
      <c r="K163" s="116">
        <v>262.08</v>
      </c>
      <c r="L163" s="116">
        <v>262.08</v>
      </c>
      <c r="M163" s="116">
        <v>0</v>
      </c>
      <c r="N163" s="116">
        <v>4</v>
      </c>
      <c r="O163" s="116">
        <v>203.965</v>
      </c>
      <c r="P163" s="116">
        <v>5</v>
      </c>
      <c r="Q163" s="116">
        <v>238.74799999999999</v>
      </c>
      <c r="R163" s="116">
        <v>0</v>
      </c>
      <c r="S163" s="115">
        <v>704.79299999999989</v>
      </c>
    </row>
    <row r="164" spans="1:19" ht="93" customHeight="1" x14ac:dyDescent="0.3">
      <c r="A164" s="23" t="s">
        <v>1079</v>
      </c>
      <c r="B164" s="24" t="s">
        <v>783</v>
      </c>
      <c r="C164" s="21" t="s">
        <v>329</v>
      </c>
      <c r="D164" s="22" t="s">
        <v>1145</v>
      </c>
      <c r="E164" s="25" t="s">
        <v>225</v>
      </c>
      <c r="F164" s="26">
        <v>45834</v>
      </c>
      <c r="G164" s="26">
        <v>45836</v>
      </c>
      <c r="H164" s="25" t="s">
        <v>627</v>
      </c>
      <c r="I164" s="151">
        <v>137.34366666666665</v>
      </c>
      <c r="J164" s="117">
        <f t="shared" si="2"/>
        <v>3.5</v>
      </c>
      <c r="K164" s="116">
        <v>266.62099999999998</v>
      </c>
      <c r="L164" s="116">
        <v>266.62099999999998</v>
      </c>
      <c r="M164" s="116">
        <v>0</v>
      </c>
      <c r="N164" s="116">
        <v>2</v>
      </c>
      <c r="O164" s="116">
        <v>0</v>
      </c>
      <c r="P164" s="116">
        <v>3</v>
      </c>
      <c r="Q164" s="116">
        <v>145.41</v>
      </c>
      <c r="R164" s="116">
        <v>0</v>
      </c>
      <c r="S164" s="115">
        <v>412.03099999999995</v>
      </c>
    </row>
    <row r="165" spans="1:19" ht="71.25" customHeight="1" x14ac:dyDescent="0.3">
      <c r="A165" s="23" t="s">
        <v>786</v>
      </c>
      <c r="B165" s="24" t="s">
        <v>45</v>
      </c>
      <c r="C165" s="21" t="s">
        <v>329</v>
      </c>
      <c r="D165" s="22" t="s">
        <v>257</v>
      </c>
      <c r="E165" s="25" t="s">
        <v>160</v>
      </c>
      <c r="F165" s="26">
        <v>45747</v>
      </c>
      <c r="G165" s="26">
        <v>45748</v>
      </c>
      <c r="H165" s="25" t="s">
        <v>1031</v>
      </c>
      <c r="I165" s="151">
        <v>10.6585</v>
      </c>
      <c r="J165" s="117">
        <f t="shared" si="2"/>
        <v>3</v>
      </c>
      <c r="K165" s="116">
        <v>0</v>
      </c>
      <c r="L165" s="116">
        <v>0</v>
      </c>
      <c r="M165" s="116">
        <v>0</v>
      </c>
      <c r="N165" s="116">
        <v>1</v>
      </c>
      <c r="O165" s="116">
        <v>21.317</v>
      </c>
      <c r="P165" s="116">
        <v>2</v>
      </c>
      <c r="Q165" s="116">
        <v>0</v>
      </c>
      <c r="R165" s="116">
        <v>0</v>
      </c>
      <c r="S165" s="115">
        <v>21.317</v>
      </c>
    </row>
    <row r="166" spans="1:19" ht="71.25" customHeight="1" x14ac:dyDescent="0.3">
      <c r="A166" s="23" t="s">
        <v>786</v>
      </c>
      <c r="B166" s="24" t="s">
        <v>46</v>
      </c>
      <c r="C166" s="21" t="s">
        <v>329</v>
      </c>
      <c r="D166" s="22" t="s">
        <v>1146</v>
      </c>
      <c r="E166" s="25" t="s">
        <v>160</v>
      </c>
      <c r="F166" s="26">
        <v>45749</v>
      </c>
      <c r="G166" s="26">
        <v>45751</v>
      </c>
      <c r="H166" s="25" t="s">
        <v>184</v>
      </c>
      <c r="I166" s="151">
        <v>94.080666666666673</v>
      </c>
      <c r="J166" s="117">
        <f t="shared" si="2"/>
        <v>3</v>
      </c>
      <c r="K166" s="116">
        <v>0</v>
      </c>
      <c r="L166" s="116">
        <v>0</v>
      </c>
      <c r="M166" s="116">
        <v>0</v>
      </c>
      <c r="N166" s="116">
        <v>2</v>
      </c>
      <c r="O166" s="116">
        <v>127.9</v>
      </c>
      <c r="P166" s="116">
        <v>3</v>
      </c>
      <c r="Q166" s="116">
        <v>154.34200000000001</v>
      </c>
      <c r="R166" s="116">
        <v>0</v>
      </c>
      <c r="S166" s="115">
        <v>282.24200000000002</v>
      </c>
    </row>
    <row r="167" spans="1:19" ht="65.25" customHeight="1" x14ac:dyDescent="0.3">
      <c r="A167" s="23" t="s">
        <v>786</v>
      </c>
      <c r="B167" s="24" t="s">
        <v>47</v>
      </c>
      <c r="C167" s="21" t="s">
        <v>329</v>
      </c>
      <c r="D167" s="22" t="s">
        <v>352</v>
      </c>
      <c r="E167" s="25" t="s">
        <v>160</v>
      </c>
      <c r="F167" s="26">
        <v>45761</v>
      </c>
      <c r="G167" s="26">
        <v>45764</v>
      </c>
      <c r="H167" s="25" t="s">
        <v>189</v>
      </c>
      <c r="I167" s="151">
        <v>247.26249999999999</v>
      </c>
      <c r="J167" s="117">
        <f t="shared" si="2"/>
        <v>3</v>
      </c>
      <c r="K167" s="116">
        <v>496.01900000000001</v>
      </c>
      <c r="L167" s="116">
        <v>496.01900000000001</v>
      </c>
      <c r="M167" s="116">
        <v>0</v>
      </c>
      <c r="N167" s="116">
        <v>3</v>
      </c>
      <c r="O167" s="116">
        <v>245.42599999999999</v>
      </c>
      <c r="P167" s="116">
        <v>4</v>
      </c>
      <c r="Q167" s="116">
        <v>247.60499999999999</v>
      </c>
      <c r="R167" s="116">
        <v>0</v>
      </c>
      <c r="S167" s="115">
        <v>989.05</v>
      </c>
    </row>
    <row r="168" spans="1:19" ht="65.25" customHeight="1" x14ac:dyDescent="0.3">
      <c r="A168" s="23" t="s">
        <v>786</v>
      </c>
      <c r="B168" s="24" t="s">
        <v>104</v>
      </c>
      <c r="C168" s="21" t="s">
        <v>329</v>
      </c>
      <c r="D168" s="22" t="s">
        <v>474</v>
      </c>
      <c r="E168" s="25" t="s">
        <v>160</v>
      </c>
      <c r="F168" s="26">
        <v>45777</v>
      </c>
      <c r="G168" s="26">
        <v>45779</v>
      </c>
      <c r="H168" s="25" t="s">
        <v>189</v>
      </c>
      <c r="I168" s="151">
        <v>203.32166666666669</v>
      </c>
      <c r="J168" s="117">
        <f t="shared" si="2"/>
        <v>3</v>
      </c>
      <c r="K168" s="116">
        <v>262.56599999999997</v>
      </c>
      <c r="L168" s="116">
        <v>262.56599999999997</v>
      </c>
      <c r="M168" s="116">
        <v>0</v>
      </c>
      <c r="N168" s="116">
        <v>2</v>
      </c>
      <c r="O168" s="116">
        <v>162.79500000000002</v>
      </c>
      <c r="P168" s="116">
        <v>3</v>
      </c>
      <c r="Q168" s="116">
        <v>184.60400000000001</v>
      </c>
      <c r="R168" s="116">
        <v>0</v>
      </c>
      <c r="S168" s="115">
        <v>609.96500000000003</v>
      </c>
    </row>
    <row r="169" spans="1:19" ht="65.25" customHeight="1" x14ac:dyDescent="0.3">
      <c r="A169" s="23" t="s">
        <v>786</v>
      </c>
      <c r="B169" s="24" t="s">
        <v>105</v>
      </c>
      <c r="C169" s="21" t="s">
        <v>329</v>
      </c>
      <c r="D169" s="22" t="s">
        <v>589</v>
      </c>
      <c r="E169" s="25" t="s">
        <v>234</v>
      </c>
      <c r="F169" s="26">
        <v>45818</v>
      </c>
      <c r="G169" s="26">
        <v>45821</v>
      </c>
      <c r="H169" s="25" t="s">
        <v>189</v>
      </c>
      <c r="I169" s="151">
        <v>183.78775000000002</v>
      </c>
      <c r="J169" s="117">
        <f t="shared" si="2"/>
        <v>4</v>
      </c>
      <c r="K169" s="116">
        <v>0</v>
      </c>
      <c r="L169" s="116">
        <v>0</v>
      </c>
      <c r="M169" s="116">
        <v>0</v>
      </c>
      <c r="N169" s="116">
        <v>3</v>
      </c>
      <c r="O169" s="116">
        <v>492.495</v>
      </c>
      <c r="P169" s="116">
        <v>4</v>
      </c>
      <c r="Q169" s="116">
        <v>242.65600000000001</v>
      </c>
      <c r="R169" s="116">
        <v>0</v>
      </c>
      <c r="S169" s="115">
        <v>735.15100000000007</v>
      </c>
    </row>
    <row r="170" spans="1:19" ht="65.25" customHeight="1" x14ac:dyDescent="0.3">
      <c r="A170" s="23" t="s">
        <v>786</v>
      </c>
      <c r="B170" s="24" t="s">
        <v>106</v>
      </c>
      <c r="C170" s="21" t="s">
        <v>329</v>
      </c>
      <c r="D170" s="22" t="s">
        <v>601</v>
      </c>
      <c r="E170" s="25" t="s">
        <v>602</v>
      </c>
      <c r="F170" s="26">
        <v>45818</v>
      </c>
      <c r="G170" s="26">
        <v>45820</v>
      </c>
      <c r="H170" s="25" t="s">
        <v>189</v>
      </c>
      <c r="I170" s="151">
        <v>114.03233333333333</v>
      </c>
      <c r="J170" s="117">
        <f t="shared" si="2"/>
        <v>3</v>
      </c>
      <c r="K170" s="116">
        <v>0</v>
      </c>
      <c r="L170" s="116">
        <v>0</v>
      </c>
      <c r="M170" s="116">
        <v>0</v>
      </c>
      <c r="N170" s="116">
        <v>2</v>
      </c>
      <c r="O170" s="116">
        <v>160.33699999999999</v>
      </c>
      <c r="P170" s="116">
        <v>3</v>
      </c>
      <c r="Q170" s="116">
        <v>181.76</v>
      </c>
      <c r="R170" s="116">
        <v>0</v>
      </c>
      <c r="S170" s="115">
        <v>342.09699999999998</v>
      </c>
    </row>
    <row r="171" spans="1:19" ht="65.25" customHeight="1" x14ac:dyDescent="0.3">
      <c r="A171" s="23" t="s">
        <v>786</v>
      </c>
      <c r="B171" s="24" t="s">
        <v>311</v>
      </c>
      <c r="C171" s="21" t="s">
        <v>329</v>
      </c>
      <c r="D171" s="22" t="s">
        <v>601</v>
      </c>
      <c r="E171" s="25" t="s">
        <v>603</v>
      </c>
      <c r="F171" s="26">
        <v>45818</v>
      </c>
      <c r="G171" s="26">
        <v>45820</v>
      </c>
      <c r="H171" s="25" t="s">
        <v>189</v>
      </c>
      <c r="I171" s="151">
        <v>53.445666666666661</v>
      </c>
      <c r="J171" s="117">
        <f t="shared" si="2"/>
        <v>3</v>
      </c>
      <c r="K171" s="116">
        <v>0</v>
      </c>
      <c r="L171" s="116">
        <v>0</v>
      </c>
      <c r="M171" s="116">
        <v>0</v>
      </c>
      <c r="N171" s="116">
        <v>2</v>
      </c>
      <c r="O171" s="116">
        <v>160.33699999999999</v>
      </c>
      <c r="P171" s="116">
        <v>3</v>
      </c>
      <c r="Q171" s="116">
        <v>0</v>
      </c>
      <c r="R171" s="116">
        <v>0</v>
      </c>
      <c r="S171" s="115">
        <v>160.33699999999999</v>
      </c>
    </row>
    <row r="172" spans="1:19" ht="74.25" customHeight="1" x14ac:dyDescent="0.3">
      <c r="A172" s="23" t="s">
        <v>786</v>
      </c>
      <c r="B172" s="24" t="s">
        <v>787</v>
      </c>
      <c r="C172" s="21" t="s">
        <v>329</v>
      </c>
      <c r="D172" s="22" t="s">
        <v>601</v>
      </c>
      <c r="E172" s="25" t="s">
        <v>604</v>
      </c>
      <c r="F172" s="26">
        <v>45818</v>
      </c>
      <c r="G172" s="26">
        <v>45820</v>
      </c>
      <c r="H172" s="25" t="s">
        <v>189</v>
      </c>
      <c r="I172" s="151">
        <v>53.445666666666661</v>
      </c>
      <c r="J172" s="117">
        <f t="shared" si="2"/>
        <v>3</v>
      </c>
      <c r="K172" s="116">
        <v>0</v>
      </c>
      <c r="L172" s="116">
        <v>0</v>
      </c>
      <c r="M172" s="116">
        <v>0</v>
      </c>
      <c r="N172" s="116">
        <v>2</v>
      </c>
      <c r="O172" s="116">
        <v>160.33699999999999</v>
      </c>
      <c r="P172" s="116">
        <v>3</v>
      </c>
      <c r="Q172" s="116">
        <v>0</v>
      </c>
      <c r="R172" s="116">
        <v>0</v>
      </c>
      <c r="S172" s="115">
        <v>160.33699999999999</v>
      </c>
    </row>
    <row r="173" spans="1:19" ht="75.75" customHeight="1" x14ac:dyDescent="0.3">
      <c r="A173" s="23" t="s">
        <v>786</v>
      </c>
      <c r="B173" s="24" t="s">
        <v>788</v>
      </c>
      <c r="C173" s="21" t="s">
        <v>329</v>
      </c>
      <c r="D173" s="22" t="s">
        <v>664</v>
      </c>
      <c r="E173" s="25" t="s">
        <v>234</v>
      </c>
      <c r="F173" s="26">
        <v>45832</v>
      </c>
      <c r="G173" s="26">
        <v>45835</v>
      </c>
      <c r="H173" s="25" t="s">
        <v>1067</v>
      </c>
      <c r="I173" s="151">
        <v>15.41175</v>
      </c>
      <c r="J173" s="117">
        <f t="shared" si="2"/>
        <v>4</v>
      </c>
      <c r="K173" s="116">
        <v>0</v>
      </c>
      <c r="L173" s="116">
        <v>0</v>
      </c>
      <c r="M173" s="116">
        <v>0</v>
      </c>
      <c r="N173" s="116">
        <v>3</v>
      </c>
      <c r="O173" s="116">
        <v>61.646999999999998</v>
      </c>
      <c r="P173" s="116">
        <v>4</v>
      </c>
      <c r="Q173" s="116">
        <v>0</v>
      </c>
      <c r="R173" s="116">
        <v>0</v>
      </c>
      <c r="S173" s="115">
        <v>61.646999999999998</v>
      </c>
    </row>
    <row r="174" spans="1:19" ht="87.75" customHeight="1" x14ac:dyDescent="0.3">
      <c r="A174" s="23" t="s">
        <v>789</v>
      </c>
      <c r="B174" s="24" t="s">
        <v>48</v>
      </c>
      <c r="C174" s="21" t="s">
        <v>329</v>
      </c>
      <c r="D174" s="22" t="s">
        <v>597</v>
      </c>
      <c r="E174" s="25" t="s">
        <v>598</v>
      </c>
      <c r="F174" s="26">
        <v>45818</v>
      </c>
      <c r="G174" s="26">
        <v>45821</v>
      </c>
      <c r="H174" s="25" t="s">
        <v>1064</v>
      </c>
      <c r="I174" s="151">
        <v>255.02474999999998</v>
      </c>
      <c r="J174" s="117">
        <f t="shared" si="2"/>
        <v>4.5</v>
      </c>
      <c r="K174" s="116">
        <v>537.30799999999999</v>
      </c>
      <c r="L174" s="116">
        <v>537.30799999999999</v>
      </c>
      <c r="M174" s="116">
        <v>0</v>
      </c>
      <c r="N174" s="116">
        <v>3</v>
      </c>
      <c r="O174" s="116">
        <v>240.48200000000003</v>
      </c>
      <c r="P174" s="116">
        <v>4</v>
      </c>
      <c r="Q174" s="116">
        <v>242.309</v>
      </c>
      <c r="R174" s="116">
        <v>0</v>
      </c>
      <c r="S174" s="115">
        <v>1020.0989999999999</v>
      </c>
    </row>
    <row r="175" spans="1:19" ht="87.75" customHeight="1" x14ac:dyDescent="0.3">
      <c r="A175" s="23" t="s">
        <v>789</v>
      </c>
      <c r="B175" s="24" t="s">
        <v>114</v>
      </c>
      <c r="C175" s="21" t="s">
        <v>329</v>
      </c>
      <c r="D175" s="22" t="s">
        <v>612</v>
      </c>
      <c r="E175" s="25" t="s">
        <v>598</v>
      </c>
      <c r="F175" s="26">
        <v>45824</v>
      </c>
      <c r="G175" s="26">
        <v>45828</v>
      </c>
      <c r="H175" s="25" t="s">
        <v>1043</v>
      </c>
      <c r="I175" s="151">
        <v>56.955600000000004</v>
      </c>
      <c r="J175" s="117">
        <f t="shared" si="2"/>
        <v>4.5</v>
      </c>
      <c r="K175" s="116">
        <v>0</v>
      </c>
      <c r="L175" s="116">
        <v>0</v>
      </c>
      <c r="M175" s="116">
        <v>0</v>
      </c>
      <c r="N175" s="116">
        <v>4</v>
      </c>
      <c r="O175" s="116">
        <v>0</v>
      </c>
      <c r="P175" s="116">
        <v>5</v>
      </c>
      <c r="Q175" s="116">
        <v>284.77800000000002</v>
      </c>
      <c r="R175" s="116">
        <v>0</v>
      </c>
      <c r="S175" s="115">
        <v>284.77800000000002</v>
      </c>
    </row>
    <row r="176" spans="1:19" ht="87.75" customHeight="1" x14ac:dyDescent="0.3">
      <c r="A176" s="23" t="s">
        <v>789</v>
      </c>
      <c r="B176" s="24" t="s">
        <v>115</v>
      </c>
      <c r="C176" s="21" t="s">
        <v>329</v>
      </c>
      <c r="D176" s="22" t="s">
        <v>613</v>
      </c>
      <c r="E176" s="25" t="s">
        <v>614</v>
      </c>
      <c r="F176" s="26">
        <v>45824</v>
      </c>
      <c r="G176" s="26">
        <v>45828</v>
      </c>
      <c r="H176" s="25" t="s">
        <v>1043</v>
      </c>
      <c r="I176" s="151">
        <v>56.955600000000004</v>
      </c>
      <c r="J176" s="117">
        <f t="shared" si="2"/>
        <v>5</v>
      </c>
      <c r="K176" s="116">
        <v>0</v>
      </c>
      <c r="L176" s="116">
        <v>0</v>
      </c>
      <c r="M176" s="116">
        <v>0</v>
      </c>
      <c r="N176" s="116">
        <v>4</v>
      </c>
      <c r="O176" s="116">
        <v>0</v>
      </c>
      <c r="P176" s="116">
        <v>5</v>
      </c>
      <c r="Q176" s="116">
        <v>284.77800000000002</v>
      </c>
      <c r="R176" s="116">
        <v>0</v>
      </c>
      <c r="S176" s="115">
        <v>284.77800000000002</v>
      </c>
    </row>
    <row r="177" spans="1:19" ht="69" customHeight="1" outlineLevel="1" x14ac:dyDescent="0.3">
      <c r="A177" s="23" t="s">
        <v>790</v>
      </c>
      <c r="B177" s="24" t="s">
        <v>49</v>
      </c>
      <c r="C177" s="21" t="s">
        <v>329</v>
      </c>
      <c r="D177" s="22" t="s">
        <v>363</v>
      </c>
      <c r="E177" s="25" t="s">
        <v>162</v>
      </c>
      <c r="F177" s="26">
        <v>45751</v>
      </c>
      <c r="G177" s="26">
        <v>45752</v>
      </c>
      <c r="H177" s="25" t="s">
        <v>191</v>
      </c>
      <c r="I177" s="151">
        <v>87.971500000000006</v>
      </c>
      <c r="J177" s="117">
        <f t="shared" si="2"/>
        <v>3</v>
      </c>
      <c r="K177" s="116">
        <v>0</v>
      </c>
      <c r="L177" s="116">
        <v>0</v>
      </c>
      <c r="M177" s="116">
        <v>0</v>
      </c>
      <c r="N177" s="116">
        <v>1</v>
      </c>
      <c r="O177" s="116">
        <v>83.888000000000005</v>
      </c>
      <c r="P177" s="116">
        <v>2</v>
      </c>
      <c r="Q177" s="116">
        <v>92.055000000000007</v>
      </c>
      <c r="R177" s="116">
        <v>0</v>
      </c>
      <c r="S177" s="115">
        <v>175.94300000000001</v>
      </c>
    </row>
    <row r="178" spans="1:19" ht="76.5" customHeight="1" outlineLevel="1" x14ac:dyDescent="0.3">
      <c r="A178" s="23" t="s">
        <v>790</v>
      </c>
      <c r="B178" s="24" t="s">
        <v>50</v>
      </c>
      <c r="C178" s="21" t="s">
        <v>329</v>
      </c>
      <c r="D178" s="22" t="s">
        <v>810</v>
      </c>
      <c r="E178" s="25" t="s">
        <v>207</v>
      </c>
      <c r="F178" s="26">
        <v>45751</v>
      </c>
      <c r="G178" s="26">
        <v>45752</v>
      </c>
      <c r="H178" s="25" t="s">
        <v>191</v>
      </c>
      <c r="I178" s="151">
        <v>239.06199999999998</v>
      </c>
      <c r="J178" s="117">
        <f t="shared" si="2"/>
        <v>2.75</v>
      </c>
      <c r="K178" s="116">
        <v>256.08100000000002</v>
      </c>
      <c r="L178" s="116">
        <v>256.08100000000002</v>
      </c>
      <c r="M178" s="116">
        <v>0</v>
      </c>
      <c r="N178" s="116">
        <v>1</v>
      </c>
      <c r="O178" s="116">
        <v>130.11199999999999</v>
      </c>
      <c r="P178" s="116">
        <v>2</v>
      </c>
      <c r="Q178" s="116">
        <v>91.930999999999997</v>
      </c>
      <c r="R178" s="116">
        <v>0</v>
      </c>
      <c r="S178" s="115">
        <v>478.12399999999997</v>
      </c>
    </row>
    <row r="179" spans="1:19" ht="76.5" customHeight="1" outlineLevel="1" x14ac:dyDescent="0.3">
      <c r="A179" s="23" t="s">
        <v>790</v>
      </c>
      <c r="B179" s="24" t="s">
        <v>51</v>
      </c>
      <c r="C179" s="21" t="s">
        <v>329</v>
      </c>
      <c r="D179" s="22" t="s">
        <v>1010</v>
      </c>
      <c r="E179" s="25" t="s">
        <v>161</v>
      </c>
      <c r="F179" s="26">
        <v>45753</v>
      </c>
      <c r="G179" s="26">
        <v>45756</v>
      </c>
      <c r="H179" s="25" t="s">
        <v>354</v>
      </c>
      <c r="I179" s="151">
        <v>50.480249999999998</v>
      </c>
      <c r="J179" s="117">
        <f t="shared" si="2"/>
        <v>3</v>
      </c>
      <c r="K179" s="116">
        <v>0</v>
      </c>
      <c r="L179" s="116">
        <v>0</v>
      </c>
      <c r="M179" s="116">
        <v>0</v>
      </c>
      <c r="N179" s="116">
        <v>3</v>
      </c>
      <c r="O179" s="116">
        <v>0</v>
      </c>
      <c r="P179" s="116">
        <v>4</v>
      </c>
      <c r="Q179" s="116">
        <v>201.92099999999999</v>
      </c>
      <c r="R179" s="116">
        <v>0</v>
      </c>
      <c r="S179" s="115">
        <v>201.92099999999999</v>
      </c>
    </row>
    <row r="180" spans="1:19" ht="72" customHeight="1" x14ac:dyDescent="0.3">
      <c r="A180" s="23" t="s">
        <v>790</v>
      </c>
      <c r="B180" s="24" t="s">
        <v>791</v>
      </c>
      <c r="C180" s="21" t="s">
        <v>329</v>
      </c>
      <c r="D180" s="22" t="s">
        <v>267</v>
      </c>
      <c r="E180" s="25" t="s">
        <v>268</v>
      </c>
      <c r="F180" s="26">
        <v>45747</v>
      </c>
      <c r="G180" s="26">
        <v>45750</v>
      </c>
      <c r="H180" s="25" t="s">
        <v>1039</v>
      </c>
      <c r="I180" s="151">
        <v>77.719250000000002</v>
      </c>
      <c r="J180" s="117">
        <f t="shared" si="2"/>
        <v>4</v>
      </c>
      <c r="K180" s="116">
        <v>259.90600000000001</v>
      </c>
      <c r="L180" s="116">
        <v>259.90600000000001</v>
      </c>
      <c r="M180" s="116">
        <v>0</v>
      </c>
      <c r="N180" s="116">
        <v>3</v>
      </c>
      <c r="O180" s="116">
        <v>50.970999999999997</v>
      </c>
      <c r="P180" s="116">
        <v>4</v>
      </c>
      <c r="Q180" s="116">
        <v>0</v>
      </c>
      <c r="R180" s="116">
        <v>0</v>
      </c>
      <c r="S180" s="115">
        <v>310.87700000000001</v>
      </c>
    </row>
    <row r="181" spans="1:19" ht="72" customHeight="1" x14ac:dyDescent="0.3">
      <c r="A181" s="23" t="s">
        <v>790</v>
      </c>
      <c r="B181" s="24" t="s">
        <v>792</v>
      </c>
      <c r="C181" s="21" t="s">
        <v>329</v>
      </c>
      <c r="D181" s="22" t="s">
        <v>266</v>
      </c>
      <c r="E181" s="25" t="s">
        <v>162</v>
      </c>
      <c r="F181" s="26">
        <v>45747</v>
      </c>
      <c r="G181" s="26">
        <v>45750</v>
      </c>
      <c r="H181" s="25" t="s">
        <v>1039</v>
      </c>
      <c r="I181" s="151">
        <v>48.616749999999996</v>
      </c>
      <c r="J181" s="117">
        <f t="shared" si="2"/>
        <v>3</v>
      </c>
      <c r="K181" s="116">
        <v>142</v>
      </c>
      <c r="L181" s="116">
        <v>142</v>
      </c>
      <c r="M181" s="116">
        <v>0</v>
      </c>
      <c r="N181" s="116">
        <v>3</v>
      </c>
      <c r="O181" s="116">
        <v>52.466999999999999</v>
      </c>
      <c r="P181" s="116">
        <v>4</v>
      </c>
      <c r="Q181" s="116">
        <v>0</v>
      </c>
      <c r="R181" s="116">
        <v>0</v>
      </c>
      <c r="S181" s="115">
        <v>194.46699999999998</v>
      </c>
    </row>
    <row r="182" spans="1:19" ht="72" customHeight="1" x14ac:dyDescent="0.3">
      <c r="A182" s="23" t="s">
        <v>790</v>
      </c>
      <c r="B182" s="24" t="s">
        <v>793</v>
      </c>
      <c r="C182" s="21" t="s">
        <v>329</v>
      </c>
      <c r="D182" s="22" t="s">
        <v>266</v>
      </c>
      <c r="E182" s="25" t="s">
        <v>207</v>
      </c>
      <c r="F182" s="26">
        <v>45747</v>
      </c>
      <c r="G182" s="26">
        <v>45750</v>
      </c>
      <c r="H182" s="25" t="s">
        <v>1039</v>
      </c>
      <c r="I182" s="151">
        <v>65.109499999999997</v>
      </c>
      <c r="J182" s="117">
        <f t="shared" si="2"/>
        <v>2.75</v>
      </c>
      <c r="K182" s="116">
        <v>189</v>
      </c>
      <c r="L182" s="116">
        <v>189</v>
      </c>
      <c r="M182" s="116">
        <v>0</v>
      </c>
      <c r="N182" s="116">
        <v>3</v>
      </c>
      <c r="O182" s="116">
        <v>0</v>
      </c>
      <c r="P182" s="116">
        <v>4</v>
      </c>
      <c r="Q182" s="116">
        <v>0</v>
      </c>
      <c r="R182" s="116">
        <v>71.438000000000002</v>
      </c>
      <c r="S182" s="115">
        <v>260.43799999999999</v>
      </c>
    </row>
    <row r="183" spans="1:19" ht="72.75" customHeight="1" outlineLevel="1" x14ac:dyDescent="0.3">
      <c r="A183" s="23" t="s">
        <v>790</v>
      </c>
      <c r="B183" s="24" t="s">
        <v>794</v>
      </c>
      <c r="C183" s="21" t="s">
        <v>329</v>
      </c>
      <c r="D183" s="22" t="s">
        <v>1022</v>
      </c>
      <c r="E183" s="25" t="s">
        <v>161</v>
      </c>
      <c r="F183" s="26">
        <v>45769</v>
      </c>
      <c r="G183" s="26">
        <v>45771</v>
      </c>
      <c r="H183" s="25" t="s">
        <v>1062</v>
      </c>
      <c r="I183" s="151">
        <v>237.47866666666667</v>
      </c>
      <c r="J183" s="117">
        <f t="shared" si="2"/>
        <v>3</v>
      </c>
      <c r="K183" s="116">
        <v>473.07</v>
      </c>
      <c r="L183" s="116">
        <v>473.07</v>
      </c>
      <c r="M183" s="116">
        <v>0</v>
      </c>
      <c r="N183" s="116">
        <v>2</v>
      </c>
      <c r="O183" s="116">
        <v>115.06</v>
      </c>
      <c r="P183" s="116">
        <v>3</v>
      </c>
      <c r="Q183" s="116">
        <v>124.306</v>
      </c>
      <c r="R183" s="116">
        <v>0</v>
      </c>
      <c r="S183" s="115">
        <v>712.43600000000004</v>
      </c>
    </row>
    <row r="184" spans="1:19" ht="72" customHeight="1" x14ac:dyDescent="0.3">
      <c r="A184" s="23" t="s">
        <v>790</v>
      </c>
      <c r="B184" s="24" t="s">
        <v>795</v>
      </c>
      <c r="C184" s="21" t="s">
        <v>329</v>
      </c>
      <c r="D184" s="22" t="s">
        <v>445</v>
      </c>
      <c r="E184" s="25" t="s">
        <v>207</v>
      </c>
      <c r="F184" s="26">
        <v>45774</v>
      </c>
      <c r="G184" s="26">
        <v>45775</v>
      </c>
      <c r="H184" s="25" t="s">
        <v>1039</v>
      </c>
      <c r="I184" s="151">
        <v>102.47399999999999</v>
      </c>
      <c r="J184" s="117">
        <f t="shared" si="2"/>
        <v>2.75</v>
      </c>
      <c r="K184" s="116">
        <v>0</v>
      </c>
      <c r="L184" s="116">
        <v>0</v>
      </c>
      <c r="M184" s="116">
        <v>0</v>
      </c>
      <c r="N184" s="116">
        <v>1</v>
      </c>
      <c r="O184" s="116">
        <v>89.731999999999999</v>
      </c>
      <c r="P184" s="116">
        <v>2</v>
      </c>
      <c r="Q184" s="116">
        <v>115.21599999999999</v>
      </c>
      <c r="R184" s="116">
        <v>0</v>
      </c>
      <c r="S184" s="115">
        <v>204.94799999999998</v>
      </c>
    </row>
    <row r="185" spans="1:19" ht="130.5" customHeight="1" x14ac:dyDescent="0.3">
      <c r="A185" s="23" t="s">
        <v>790</v>
      </c>
      <c r="B185" s="24" t="s">
        <v>796</v>
      </c>
      <c r="C185" s="21" t="s">
        <v>329</v>
      </c>
      <c r="D185" s="22" t="s">
        <v>464</v>
      </c>
      <c r="E185" s="25" t="s">
        <v>263</v>
      </c>
      <c r="F185" s="26">
        <v>45780</v>
      </c>
      <c r="G185" s="26">
        <v>45786</v>
      </c>
      <c r="H185" s="25" t="s">
        <v>1051</v>
      </c>
      <c r="I185" s="151">
        <v>126.309</v>
      </c>
      <c r="J185" s="117">
        <f t="shared" si="2"/>
        <v>7</v>
      </c>
      <c r="K185" s="116">
        <v>209.982</v>
      </c>
      <c r="L185" s="116">
        <v>209.982</v>
      </c>
      <c r="M185" s="116">
        <v>0</v>
      </c>
      <c r="N185" s="116">
        <v>6</v>
      </c>
      <c r="O185" s="116">
        <v>420.95800000000003</v>
      </c>
      <c r="P185" s="116">
        <v>7</v>
      </c>
      <c r="Q185" s="116">
        <v>189.21199999999999</v>
      </c>
      <c r="R185" s="116">
        <v>64.010999999999996</v>
      </c>
      <c r="S185" s="115">
        <v>884.16300000000001</v>
      </c>
    </row>
    <row r="186" spans="1:19" ht="94.5" customHeight="1" x14ac:dyDescent="0.3">
      <c r="A186" s="23" t="s">
        <v>790</v>
      </c>
      <c r="B186" s="24" t="s">
        <v>797</v>
      </c>
      <c r="C186" s="21" t="s">
        <v>329</v>
      </c>
      <c r="D186" s="22" t="s">
        <v>502</v>
      </c>
      <c r="E186" s="25" t="s">
        <v>248</v>
      </c>
      <c r="F186" s="26">
        <v>45797</v>
      </c>
      <c r="G186" s="26">
        <v>45800</v>
      </c>
      <c r="H186" s="25" t="s">
        <v>184</v>
      </c>
      <c r="I186" s="151">
        <v>180.60274999999999</v>
      </c>
      <c r="J186" s="117">
        <f t="shared" si="2"/>
        <v>4</v>
      </c>
      <c r="K186" s="116">
        <v>284.66699999999997</v>
      </c>
      <c r="L186" s="116">
        <v>284.66699999999997</v>
      </c>
      <c r="M186" s="116">
        <v>0</v>
      </c>
      <c r="N186" s="116">
        <v>3</v>
      </c>
      <c r="O186" s="116">
        <v>183.59699999999998</v>
      </c>
      <c r="P186" s="116">
        <v>4</v>
      </c>
      <c r="Q186" s="116">
        <v>210.20099999999999</v>
      </c>
      <c r="R186" s="116">
        <v>43.945999999999998</v>
      </c>
      <c r="S186" s="115">
        <v>722.41099999999994</v>
      </c>
    </row>
    <row r="187" spans="1:19" ht="72.75" customHeight="1" outlineLevel="1" x14ac:dyDescent="0.3">
      <c r="A187" s="23" t="s">
        <v>790</v>
      </c>
      <c r="B187" s="24" t="s">
        <v>798</v>
      </c>
      <c r="C187" s="21" t="s">
        <v>329</v>
      </c>
      <c r="D187" s="22" t="s">
        <v>569</v>
      </c>
      <c r="E187" s="25" t="s">
        <v>161</v>
      </c>
      <c r="F187" s="26">
        <v>45810</v>
      </c>
      <c r="G187" s="26">
        <v>45811</v>
      </c>
      <c r="H187" s="25" t="s">
        <v>1065</v>
      </c>
      <c r="I187" s="151">
        <v>29.98</v>
      </c>
      <c r="J187" s="117">
        <f t="shared" si="2"/>
        <v>3</v>
      </c>
      <c r="K187" s="116">
        <v>0</v>
      </c>
      <c r="L187" s="116">
        <v>0</v>
      </c>
      <c r="M187" s="116">
        <v>0</v>
      </c>
      <c r="N187" s="116">
        <v>1</v>
      </c>
      <c r="O187" s="116">
        <v>0</v>
      </c>
      <c r="P187" s="116">
        <v>2</v>
      </c>
      <c r="Q187" s="116">
        <v>59.96</v>
      </c>
      <c r="R187" s="116">
        <v>0</v>
      </c>
      <c r="S187" s="115">
        <v>59.96</v>
      </c>
    </row>
    <row r="188" spans="1:19" ht="72.75" customHeight="1" outlineLevel="1" x14ac:dyDescent="0.3">
      <c r="A188" s="23" t="s">
        <v>790</v>
      </c>
      <c r="B188" s="24" t="s">
        <v>799</v>
      </c>
      <c r="C188" s="21" t="s">
        <v>329</v>
      </c>
      <c r="D188" s="22" t="s">
        <v>569</v>
      </c>
      <c r="E188" s="25" t="s">
        <v>161</v>
      </c>
      <c r="F188" s="26">
        <v>45812</v>
      </c>
      <c r="G188" s="26">
        <v>45814</v>
      </c>
      <c r="H188" s="25" t="s">
        <v>1047</v>
      </c>
      <c r="I188" s="151">
        <v>31.517666666666667</v>
      </c>
      <c r="J188" s="117">
        <f t="shared" si="2"/>
        <v>3</v>
      </c>
      <c r="K188" s="116">
        <v>0</v>
      </c>
      <c r="L188" s="116">
        <v>0</v>
      </c>
      <c r="M188" s="116">
        <v>0</v>
      </c>
      <c r="N188" s="116">
        <v>2</v>
      </c>
      <c r="O188" s="116">
        <v>0</v>
      </c>
      <c r="P188" s="116">
        <v>3</v>
      </c>
      <c r="Q188" s="116">
        <v>94.552999999999997</v>
      </c>
      <c r="R188" s="116">
        <v>0</v>
      </c>
      <c r="S188" s="115">
        <v>94.552999999999997</v>
      </c>
    </row>
    <row r="189" spans="1:19" ht="110.25" customHeight="1" outlineLevel="1" x14ac:dyDescent="0.3">
      <c r="A189" s="23" t="s">
        <v>790</v>
      </c>
      <c r="B189" s="24" t="s">
        <v>800</v>
      </c>
      <c r="C189" s="21" t="s">
        <v>329</v>
      </c>
      <c r="D189" s="22" t="s">
        <v>1011</v>
      </c>
      <c r="E189" s="25" t="s">
        <v>590</v>
      </c>
      <c r="F189" s="26">
        <v>45817</v>
      </c>
      <c r="G189" s="26">
        <v>45823</v>
      </c>
      <c r="H189" s="25" t="s">
        <v>191</v>
      </c>
      <c r="I189" s="151">
        <v>185.1114285714286</v>
      </c>
      <c r="J189" s="117">
        <f t="shared" si="2"/>
        <v>7</v>
      </c>
      <c r="K189" s="116">
        <v>380.08199999999999</v>
      </c>
      <c r="L189" s="116">
        <v>380.08199999999999</v>
      </c>
      <c r="M189" s="116">
        <v>0</v>
      </c>
      <c r="N189" s="116">
        <v>6</v>
      </c>
      <c r="O189" s="116">
        <v>510.42599999999999</v>
      </c>
      <c r="P189" s="116">
        <v>7</v>
      </c>
      <c r="Q189" s="116">
        <v>333.36200000000002</v>
      </c>
      <c r="R189" s="116">
        <v>71.91</v>
      </c>
      <c r="S189" s="115">
        <v>1295.7800000000002</v>
      </c>
    </row>
    <row r="190" spans="1:19" ht="123" customHeight="1" outlineLevel="1" x14ac:dyDescent="0.3">
      <c r="A190" s="23" t="s">
        <v>790</v>
      </c>
      <c r="B190" s="24" t="s">
        <v>801</v>
      </c>
      <c r="C190" s="21" t="s">
        <v>329</v>
      </c>
      <c r="D190" s="22" t="s">
        <v>1011</v>
      </c>
      <c r="E190" s="25" t="s">
        <v>218</v>
      </c>
      <c r="F190" s="26">
        <v>45817</v>
      </c>
      <c r="G190" s="26">
        <v>45823</v>
      </c>
      <c r="H190" s="25" t="s">
        <v>191</v>
      </c>
      <c r="I190" s="151">
        <v>177.01142857142858</v>
      </c>
      <c r="J190" s="117">
        <f t="shared" si="2"/>
        <v>7</v>
      </c>
      <c r="K190" s="116">
        <v>380.08199999999999</v>
      </c>
      <c r="L190" s="116">
        <v>380.08199999999999</v>
      </c>
      <c r="M190" s="116">
        <v>0</v>
      </c>
      <c r="N190" s="116">
        <v>6</v>
      </c>
      <c r="O190" s="116">
        <v>510.42599999999999</v>
      </c>
      <c r="P190" s="116">
        <v>7</v>
      </c>
      <c r="Q190" s="116">
        <v>333.36200000000002</v>
      </c>
      <c r="R190" s="116">
        <v>15.21</v>
      </c>
      <c r="S190" s="115">
        <v>1239.0800000000002</v>
      </c>
    </row>
    <row r="191" spans="1:19" ht="72" customHeight="1" x14ac:dyDescent="0.3">
      <c r="A191" s="23" t="s">
        <v>790</v>
      </c>
      <c r="B191" s="24" t="s">
        <v>802</v>
      </c>
      <c r="C191" s="21" t="s">
        <v>329</v>
      </c>
      <c r="D191" s="22" t="s">
        <v>609</v>
      </c>
      <c r="E191" s="25" t="s">
        <v>207</v>
      </c>
      <c r="F191" s="26">
        <v>45818</v>
      </c>
      <c r="G191" s="26">
        <v>45820</v>
      </c>
      <c r="H191" s="25" t="s">
        <v>191</v>
      </c>
      <c r="I191" s="151">
        <v>259.83433333333335</v>
      </c>
      <c r="J191" s="117">
        <f t="shared" si="2"/>
        <v>2.75</v>
      </c>
      <c r="K191" s="116">
        <v>427.57100000000003</v>
      </c>
      <c r="L191" s="116">
        <v>427.57100000000003</v>
      </c>
      <c r="M191" s="116">
        <v>0</v>
      </c>
      <c r="N191" s="116">
        <v>2</v>
      </c>
      <c r="O191" s="116">
        <v>170.40799999999999</v>
      </c>
      <c r="P191" s="116">
        <v>3</v>
      </c>
      <c r="Q191" s="116">
        <v>143.04900000000001</v>
      </c>
      <c r="R191" s="116">
        <v>38.475000000000001</v>
      </c>
      <c r="S191" s="115">
        <v>779.50300000000004</v>
      </c>
    </row>
    <row r="192" spans="1:19" ht="123" customHeight="1" outlineLevel="1" x14ac:dyDescent="0.3">
      <c r="A192" s="23" t="s">
        <v>790</v>
      </c>
      <c r="B192" s="24" t="s">
        <v>803</v>
      </c>
      <c r="C192" s="21" t="s">
        <v>329</v>
      </c>
      <c r="D192" s="22" t="s">
        <v>1023</v>
      </c>
      <c r="E192" s="25" t="s">
        <v>637</v>
      </c>
      <c r="F192" s="26">
        <v>45831</v>
      </c>
      <c r="G192" s="26">
        <v>45833</v>
      </c>
      <c r="H192" s="25" t="s">
        <v>1049</v>
      </c>
      <c r="I192" s="151">
        <v>49.173500000000004</v>
      </c>
      <c r="J192" s="117">
        <f t="shared" si="2"/>
        <v>2</v>
      </c>
      <c r="K192" s="116">
        <v>0</v>
      </c>
      <c r="L192" s="116">
        <v>0</v>
      </c>
      <c r="M192" s="116">
        <v>0</v>
      </c>
      <c r="N192" s="116">
        <v>2</v>
      </c>
      <c r="O192" s="116">
        <v>0</v>
      </c>
      <c r="P192" s="116">
        <v>2</v>
      </c>
      <c r="Q192" s="116">
        <v>61.347000000000001</v>
      </c>
      <c r="R192" s="116">
        <v>37</v>
      </c>
      <c r="S192" s="115">
        <v>98.347000000000008</v>
      </c>
    </row>
    <row r="193" spans="1:19" ht="141.75" customHeight="1" x14ac:dyDescent="0.3">
      <c r="A193" s="23" t="s">
        <v>790</v>
      </c>
      <c r="B193" s="24" t="s">
        <v>804</v>
      </c>
      <c r="C193" s="21" t="s">
        <v>329</v>
      </c>
      <c r="D193" s="22" t="s">
        <v>444</v>
      </c>
      <c r="E193" s="25" t="s">
        <v>216</v>
      </c>
      <c r="F193" s="26">
        <v>45770</v>
      </c>
      <c r="G193" s="26">
        <v>45772</v>
      </c>
      <c r="H193" s="25" t="s">
        <v>179</v>
      </c>
      <c r="I193" s="151">
        <v>115.86</v>
      </c>
      <c r="J193" s="117">
        <f t="shared" si="2"/>
        <v>5</v>
      </c>
      <c r="K193" s="116">
        <v>173.68100000000001</v>
      </c>
      <c r="L193" s="116">
        <v>173.68100000000001</v>
      </c>
      <c r="M193" s="116">
        <v>0</v>
      </c>
      <c r="N193" s="116">
        <v>2</v>
      </c>
      <c r="O193" s="116">
        <v>75.73</v>
      </c>
      <c r="P193" s="116">
        <v>3</v>
      </c>
      <c r="Q193" s="116">
        <v>98.168999999999997</v>
      </c>
      <c r="R193" s="116">
        <v>0</v>
      </c>
      <c r="S193" s="115">
        <v>347.58</v>
      </c>
    </row>
    <row r="194" spans="1:19" ht="143.25" customHeight="1" x14ac:dyDescent="0.3">
      <c r="A194" s="23" t="s">
        <v>790</v>
      </c>
      <c r="B194" s="24" t="s">
        <v>805</v>
      </c>
      <c r="C194" s="21" t="s">
        <v>329</v>
      </c>
      <c r="D194" s="22" t="s">
        <v>464</v>
      </c>
      <c r="E194" s="25" t="s">
        <v>215</v>
      </c>
      <c r="F194" s="26">
        <v>45780</v>
      </c>
      <c r="G194" s="26">
        <v>45786</v>
      </c>
      <c r="H194" s="25" t="s">
        <v>1051</v>
      </c>
      <c r="I194" s="151">
        <v>119.61885714285714</v>
      </c>
      <c r="J194" s="117">
        <f t="shared" si="2"/>
        <v>7</v>
      </c>
      <c r="K194" s="116">
        <v>209.982</v>
      </c>
      <c r="L194" s="116">
        <v>209.982</v>
      </c>
      <c r="M194" s="116">
        <v>0</v>
      </c>
      <c r="N194" s="116">
        <v>6</v>
      </c>
      <c r="O194" s="116">
        <v>420.95800000000003</v>
      </c>
      <c r="P194" s="116">
        <v>7</v>
      </c>
      <c r="Q194" s="116">
        <v>189.21199999999999</v>
      </c>
      <c r="R194" s="116">
        <v>17.18</v>
      </c>
      <c r="S194" s="115">
        <v>837.33199999999999</v>
      </c>
    </row>
    <row r="195" spans="1:19" ht="143.25" customHeight="1" x14ac:dyDescent="0.3">
      <c r="A195" s="23" t="s">
        <v>790</v>
      </c>
      <c r="B195" s="24" t="s">
        <v>806</v>
      </c>
      <c r="C195" s="21" t="s">
        <v>329</v>
      </c>
      <c r="D195" s="22" t="s">
        <v>464</v>
      </c>
      <c r="E195" s="25" t="s">
        <v>216</v>
      </c>
      <c r="F195" s="26">
        <v>45780</v>
      </c>
      <c r="G195" s="26">
        <v>45786</v>
      </c>
      <c r="H195" s="25" t="s">
        <v>1051</v>
      </c>
      <c r="I195" s="151">
        <v>119.57457142857143</v>
      </c>
      <c r="J195" s="117">
        <f t="shared" si="2"/>
        <v>5</v>
      </c>
      <c r="K195" s="116">
        <v>209.982</v>
      </c>
      <c r="L195" s="116">
        <v>209.982</v>
      </c>
      <c r="M195" s="116">
        <v>0</v>
      </c>
      <c r="N195" s="116">
        <v>6</v>
      </c>
      <c r="O195" s="116">
        <v>420.95800000000003</v>
      </c>
      <c r="P195" s="116">
        <v>7</v>
      </c>
      <c r="Q195" s="116">
        <v>189.21199999999999</v>
      </c>
      <c r="R195" s="116">
        <v>16.869999999999997</v>
      </c>
      <c r="S195" s="115">
        <v>837.02200000000005</v>
      </c>
    </row>
    <row r="196" spans="1:19" ht="143.25" customHeight="1" x14ac:dyDescent="0.3">
      <c r="A196" s="23" t="s">
        <v>790</v>
      </c>
      <c r="B196" s="24" t="s">
        <v>807</v>
      </c>
      <c r="C196" s="21" t="s">
        <v>329</v>
      </c>
      <c r="D196" s="22" t="s">
        <v>464</v>
      </c>
      <c r="E196" s="25" t="s">
        <v>217</v>
      </c>
      <c r="F196" s="26">
        <v>45780</v>
      </c>
      <c r="G196" s="26">
        <v>45786</v>
      </c>
      <c r="H196" s="25" t="s">
        <v>1051</v>
      </c>
      <c r="I196" s="151">
        <v>119.57457142857143</v>
      </c>
      <c r="J196" s="117">
        <f t="shared" si="2"/>
        <v>7</v>
      </c>
      <c r="K196" s="116">
        <v>209.982</v>
      </c>
      <c r="L196" s="116">
        <v>209.982</v>
      </c>
      <c r="M196" s="116">
        <v>0</v>
      </c>
      <c r="N196" s="116">
        <v>6</v>
      </c>
      <c r="O196" s="116">
        <v>420.95800000000003</v>
      </c>
      <c r="P196" s="116">
        <v>7</v>
      </c>
      <c r="Q196" s="116">
        <v>189.21199999999999</v>
      </c>
      <c r="R196" s="116">
        <v>16.869999999999997</v>
      </c>
      <c r="S196" s="115">
        <v>837.02200000000005</v>
      </c>
    </row>
    <row r="197" spans="1:19" ht="125.25" customHeight="1" x14ac:dyDescent="0.3">
      <c r="A197" s="23" t="s">
        <v>790</v>
      </c>
      <c r="B197" s="24" t="s">
        <v>808</v>
      </c>
      <c r="C197" s="21" t="s">
        <v>329</v>
      </c>
      <c r="D197" s="22" t="s">
        <v>634</v>
      </c>
      <c r="E197" s="25" t="s">
        <v>214</v>
      </c>
      <c r="F197" s="26">
        <v>45823</v>
      </c>
      <c r="G197" s="26">
        <v>45828</v>
      </c>
      <c r="H197" s="25" t="s">
        <v>191</v>
      </c>
      <c r="I197" s="151">
        <v>128.47083333333333</v>
      </c>
      <c r="J197" s="117">
        <f t="shared" si="2"/>
        <v>4.5</v>
      </c>
      <c r="K197" s="116">
        <v>480.00400000000002</v>
      </c>
      <c r="L197" s="116">
        <v>480.00400000000002</v>
      </c>
      <c r="M197" s="116">
        <v>0</v>
      </c>
      <c r="N197" s="116">
        <v>5</v>
      </c>
      <c r="O197" s="116">
        <v>0</v>
      </c>
      <c r="P197" s="116">
        <v>6</v>
      </c>
      <c r="Q197" s="116">
        <v>290.82100000000003</v>
      </c>
      <c r="R197" s="116">
        <v>0</v>
      </c>
      <c r="S197" s="115">
        <v>770.82500000000005</v>
      </c>
    </row>
    <row r="198" spans="1:19" ht="125.25" customHeight="1" x14ac:dyDescent="0.3">
      <c r="A198" s="23" t="s">
        <v>790</v>
      </c>
      <c r="B198" s="24" t="s">
        <v>809</v>
      </c>
      <c r="C198" s="21" t="s">
        <v>329</v>
      </c>
      <c r="D198" s="22" t="s">
        <v>635</v>
      </c>
      <c r="E198" s="25" t="s">
        <v>214</v>
      </c>
      <c r="F198" s="26">
        <v>45831</v>
      </c>
      <c r="G198" s="26">
        <v>45833</v>
      </c>
      <c r="H198" s="25" t="s">
        <v>636</v>
      </c>
      <c r="I198" s="151">
        <v>48.455000000000005</v>
      </c>
      <c r="J198" s="117">
        <f t="shared" si="2"/>
        <v>4.5</v>
      </c>
      <c r="K198" s="116">
        <v>0</v>
      </c>
      <c r="L198" s="116">
        <v>0</v>
      </c>
      <c r="M198" s="116">
        <v>0</v>
      </c>
      <c r="N198" s="116">
        <v>2</v>
      </c>
      <c r="O198" s="116">
        <v>0</v>
      </c>
      <c r="P198" s="116">
        <v>3</v>
      </c>
      <c r="Q198" s="116">
        <v>145.36500000000001</v>
      </c>
      <c r="R198" s="116">
        <v>0</v>
      </c>
      <c r="S198" s="115">
        <v>145.36500000000001</v>
      </c>
    </row>
    <row r="199" spans="1:19" ht="54" customHeight="1" outlineLevel="1" x14ac:dyDescent="0.3">
      <c r="A199" s="23" t="s">
        <v>813</v>
      </c>
      <c r="B199" s="24" t="s">
        <v>70</v>
      </c>
      <c r="C199" s="21" t="s">
        <v>329</v>
      </c>
      <c r="D199" s="22" t="s">
        <v>353</v>
      </c>
      <c r="E199" s="25" t="s">
        <v>205</v>
      </c>
      <c r="F199" s="26">
        <v>45753</v>
      </c>
      <c r="G199" s="26">
        <v>45756</v>
      </c>
      <c r="H199" s="25" t="s">
        <v>354</v>
      </c>
      <c r="I199" s="151">
        <v>81.778999999999996</v>
      </c>
      <c r="J199" s="117">
        <f t="shared" si="2"/>
        <v>4.5</v>
      </c>
      <c r="K199" s="116">
        <v>0</v>
      </c>
      <c r="L199" s="116">
        <v>0</v>
      </c>
      <c r="M199" s="116">
        <v>0</v>
      </c>
      <c r="N199" s="116">
        <v>3</v>
      </c>
      <c r="O199" s="116">
        <v>125.30800000000001</v>
      </c>
      <c r="P199" s="116">
        <v>4</v>
      </c>
      <c r="Q199" s="116">
        <v>201.80799999999999</v>
      </c>
      <c r="R199" s="116"/>
      <c r="S199" s="115">
        <v>327.11599999999999</v>
      </c>
    </row>
    <row r="200" spans="1:19" ht="54" customHeight="1" outlineLevel="1" x14ac:dyDescent="0.3">
      <c r="A200" s="23" t="s">
        <v>813</v>
      </c>
      <c r="B200" s="24" t="s">
        <v>71</v>
      </c>
      <c r="C200" s="21" t="s">
        <v>329</v>
      </c>
      <c r="D200" s="22" t="s">
        <v>410</v>
      </c>
      <c r="E200" s="25" t="s">
        <v>205</v>
      </c>
      <c r="F200" s="26">
        <v>45768</v>
      </c>
      <c r="G200" s="26">
        <v>45772</v>
      </c>
      <c r="H200" s="25" t="s">
        <v>411</v>
      </c>
      <c r="I200" s="151">
        <v>324.57820000000004</v>
      </c>
      <c r="J200" s="117">
        <f t="shared" si="2"/>
        <v>4.5</v>
      </c>
      <c r="K200" s="116">
        <v>574.07000000000005</v>
      </c>
      <c r="L200" s="116">
        <v>574.07000000000005</v>
      </c>
      <c r="M200" s="116">
        <v>0</v>
      </c>
      <c r="N200" s="116">
        <v>4</v>
      </c>
      <c r="O200" s="116">
        <v>756.23800000000006</v>
      </c>
      <c r="P200" s="116">
        <v>5</v>
      </c>
      <c r="Q200" s="116">
        <v>287.58300000000003</v>
      </c>
      <c r="R200" s="116">
        <v>5</v>
      </c>
      <c r="S200" s="115">
        <v>1622.8910000000001</v>
      </c>
    </row>
    <row r="201" spans="1:19" ht="54" customHeight="1" outlineLevel="1" x14ac:dyDescent="0.3">
      <c r="A201" s="23" t="s">
        <v>813</v>
      </c>
      <c r="B201" s="24" t="s">
        <v>144</v>
      </c>
      <c r="C201" s="21" t="s">
        <v>329</v>
      </c>
      <c r="D201" s="22" t="s">
        <v>412</v>
      </c>
      <c r="E201" s="25" t="s">
        <v>413</v>
      </c>
      <c r="F201" s="26">
        <v>45768</v>
      </c>
      <c r="G201" s="26">
        <v>45773</v>
      </c>
      <c r="H201" s="25" t="s">
        <v>411</v>
      </c>
      <c r="I201" s="151">
        <v>315.03666666666663</v>
      </c>
      <c r="J201" s="117">
        <f t="shared" si="2"/>
        <v>6</v>
      </c>
      <c r="K201" s="116">
        <v>680.09799999999996</v>
      </c>
      <c r="L201" s="116">
        <v>680.09799999999996</v>
      </c>
      <c r="M201" s="116">
        <v>0</v>
      </c>
      <c r="N201" s="116">
        <v>5</v>
      </c>
      <c r="O201" s="116">
        <v>860.02200000000005</v>
      </c>
      <c r="P201" s="116">
        <v>6</v>
      </c>
      <c r="Q201" s="116">
        <v>345.1</v>
      </c>
      <c r="R201" s="116">
        <v>5</v>
      </c>
      <c r="S201" s="115">
        <v>1890.2199999999998</v>
      </c>
    </row>
    <row r="202" spans="1:19" ht="81.75" customHeight="1" outlineLevel="1" x14ac:dyDescent="0.3">
      <c r="A202" s="23" t="s">
        <v>813</v>
      </c>
      <c r="B202" s="24" t="s">
        <v>145</v>
      </c>
      <c r="C202" s="21" t="s">
        <v>329</v>
      </c>
      <c r="D202" s="22" t="s">
        <v>412</v>
      </c>
      <c r="E202" s="25" t="s">
        <v>414</v>
      </c>
      <c r="F202" s="26">
        <v>45768</v>
      </c>
      <c r="G202" s="26">
        <v>45773</v>
      </c>
      <c r="H202" s="25" t="s">
        <v>411</v>
      </c>
      <c r="I202" s="151">
        <v>280.15966666666668</v>
      </c>
      <c r="J202" s="117">
        <f t="shared" si="2"/>
        <v>4.75</v>
      </c>
      <c r="K202" s="116">
        <v>680.09799999999996</v>
      </c>
      <c r="L202" s="116">
        <v>680.09799999999996</v>
      </c>
      <c r="M202" s="116">
        <v>0</v>
      </c>
      <c r="N202" s="116">
        <v>5</v>
      </c>
      <c r="O202" s="116">
        <v>655.76</v>
      </c>
      <c r="P202" s="116">
        <v>6</v>
      </c>
      <c r="Q202" s="116">
        <v>345.1</v>
      </c>
      <c r="R202" s="116"/>
      <c r="S202" s="115">
        <v>1680.9580000000001</v>
      </c>
    </row>
    <row r="203" spans="1:19" ht="54" customHeight="1" outlineLevel="1" x14ac:dyDescent="0.3">
      <c r="A203" s="23" t="s">
        <v>813</v>
      </c>
      <c r="B203" s="24" t="s">
        <v>146</v>
      </c>
      <c r="C203" s="21" t="s">
        <v>329</v>
      </c>
      <c r="D203" s="22" t="s">
        <v>450</v>
      </c>
      <c r="E203" s="25" t="s">
        <v>205</v>
      </c>
      <c r="F203" s="26">
        <v>45780</v>
      </c>
      <c r="G203" s="26">
        <v>45784</v>
      </c>
      <c r="H203" s="25" t="s">
        <v>1042</v>
      </c>
      <c r="I203" s="151">
        <v>222.09639999999999</v>
      </c>
      <c r="J203" s="117">
        <f t="shared" ref="J203:J266" si="3">AVERAGEIFS(P:P, E:E, E203)</f>
        <v>4.5</v>
      </c>
      <c r="K203" s="116">
        <v>217.27500000000001</v>
      </c>
      <c r="L203" s="116">
        <v>217.27500000000001</v>
      </c>
      <c r="M203" s="116">
        <v>0</v>
      </c>
      <c r="N203" s="116">
        <v>4</v>
      </c>
      <c r="O203" s="116">
        <v>533.04200000000003</v>
      </c>
      <c r="P203" s="116">
        <v>5</v>
      </c>
      <c r="Q203" s="116">
        <v>360.16500000000002</v>
      </c>
      <c r="R203" s="116"/>
      <c r="S203" s="115">
        <v>1110.482</v>
      </c>
    </row>
    <row r="204" spans="1:19" ht="81.75" customHeight="1" outlineLevel="1" x14ac:dyDescent="0.3">
      <c r="A204" s="23" t="s">
        <v>813</v>
      </c>
      <c r="B204" s="24" t="s">
        <v>147</v>
      </c>
      <c r="C204" s="21" t="s">
        <v>329</v>
      </c>
      <c r="D204" s="22" t="s">
        <v>451</v>
      </c>
      <c r="E204" s="25" t="s">
        <v>414</v>
      </c>
      <c r="F204" s="26">
        <v>45780</v>
      </c>
      <c r="G204" s="26">
        <v>45784</v>
      </c>
      <c r="H204" s="25" t="s">
        <v>1042</v>
      </c>
      <c r="I204" s="151">
        <v>148.8116</v>
      </c>
      <c r="J204" s="117">
        <f t="shared" si="3"/>
        <v>4.75</v>
      </c>
      <c r="K204" s="116">
        <v>132.00800000000001</v>
      </c>
      <c r="L204" s="116">
        <v>132.00800000000001</v>
      </c>
      <c r="M204" s="116">
        <v>0</v>
      </c>
      <c r="N204" s="116">
        <v>4</v>
      </c>
      <c r="O204" s="116">
        <v>251.88499999999999</v>
      </c>
      <c r="P204" s="116">
        <v>5</v>
      </c>
      <c r="Q204" s="116">
        <v>360.16500000000002</v>
      </c>
      <c r="R204" s="116"/>
      <c r="S204" s="115">
        <v>744.05799999999999</v>
      </c>
    </row>
    <row r="205" spans="1:19" ht="78.75" customHeight="1" outlineLevel="1" x14ac:dyDescent="0.3">
      <c r="A205" s="23" t="s">
        <v>813</v>
      </c>
      <c r="B205" s="24" t="s">
        <v>148</v>
      </c>
      <c r="C205" s="21" t="s">
        <v>329</v>
      </c>
      <c r="D205" s="22" t="s">
        <v>489</v>
      </c>
      <c r="E205" s="25" t="s">
        <v>205</v>
      </c>
      <c r="F205" s="26">
        <v>45790</v>
      </c>
      <c r="G205" s="26">
        <v>45793</v>
      </c>
      <c r="H205" s="25" t="s">
        <v>209</v>
      </c>
      <c r="I205" s="151">
        <v>267.036</v>
      </c>
      <c r="J205" s="117">
        <f t="shared" si="3"/>
        <v>4.5</v>
      </c>
      <c r="K205" s="116">
        <v>349.589</v>
      </c>
      <c r="L205" s="116">
        <v>349.589</v>
      </c>
      <c r="M205" s="116">
        <v>0</v>
      </c>
      <c r="N205" s="116">
        <v>3</v>
      </c>
      <c r="O205" s="116">
        <v>497.34199999999998</v>
      </c>
      <c r="P205" s="116">
        <v>4</v>
      </c>
      <c r="Q205" s="116">
        <v>221.21299999999999</v>
      </c>
      <c r="R205" s="116"/>
      <c r="S205" s="115">
        <v>1068.144</v>
      </c>
    </row>
    <row r="206" spans="1:19" ht="95.25" customHeight="1" outlineLevel="1" x14ac:dyDescent="0.3">
      <c r="A206" s="23" t="s">
        <v>813</v>
      </c>
      <c r="B206" s="24" t="s">
        <v>149</v>
      </c>
      <c r="C206" s="21" t="s">
        <v>329</v>
      </c>
      <c r="D206" s="22" t="s">
        <v>535</v>
      </c>
      <c r="E206" s="25" t="s">
        <v>414</v>
      </c>
      <c r="F206" s="26">
        <v>45790</v>
      </c>
      <c r="G206" s="26">
        <v>45793</v>
      </c>
      <c r="H206" s="25" t="s">
        <v>209</v>
      </c>
      <c r="I206" s="151">
        <v>265.34199999999998</v>
      </c>
      <c r="J206" s="117">
        <f t="shared" si="3"/>
        <v>4.75</v>
      </c>
      <c r="K206" s="116">
        <v>323.78300000000002</v>
      </c>
      <c r="L206" s="116">
        <v>323.78300000000002</v>
      </c>
      <c r="M206" s="116">
        <v>0</v>
      </c>
      <c r="N206" s="116">
        <v>3</v>
      </c>
      <c r="O206" s="116">
        <v>518.87099999999998</v>
      </c>
      <c r="P206" s="116">
        <v>4</v>
      </c>
      <c r="Q206" s="116">
        <v>218.714</v>
      </c>
      <c r="R206" s="116"/>
      <c r="S206" s="115">
        <v>1061.3679999999999</v>
      </c>
    </row>
    <row r="207" spans="1:19" ht="139.5" customHeight="1" outlineLevel="1" x14ac:dyDescent="0.3">
      <c r="A207" s="23" t="s">
        <v>813</v>
      </c>
      <c r="B207" s="24" t="s">
        <v>814</v>
      </c>
      <c r="C207" s="21" t="s">
        <v>329</v>
      </c>
      <c r="D207" s="22" t="s">
        <v>490</v>
      </c>
      <c r="E207" s="25" t="s">
        <v>491</v>
      </c>
      <c r="F207" s="26">
        <v>45789</v>
      </c>
      <c r="G207" s="26">
        <v>45800</v>
      </c>
      <c r="H207" s="25" t="s">
        <v>1070</v>
      </c>
      <c r="I207" s="151">
        <v>107.42833333333333</v>
      </c>
      <c r="J207" s="117">
        <f t="shared" si="3"/>
        <v>12</v>
      </c>
      <c r="K207" s="116">
        <v>212.68600000000001</v>
      </c>
      <c r="L207" s="116">
        <v>212.68600000000001</v>
      </c>
      <c r="M207" s="116">
        <v>0</v>
      </c>
      <c r="N207" s="116">
        <v>11</v>
      </c>
      <c r="O207" s="116">
        <v>683.87799999999993</v>
      </c>
      <c r="P207" s="116">
        <v>12</v>
      </c>
      <c r="Q207" s="116">
        <v>392.57600000000002</v>
      </c>
      <c r="R207" s="116"/>
      <c r="S207" s="115">
        <v>1289.1399999999999</v>
      </c>
    </row>
    <row r="208" spans="1:19" ht="90.75" customHeight="1" outlineLevel="1" x14ac:dyDescent="0.3">
      <c r="A208" s="23" t="s">
        <v>813</v>
      </c>
      <c r="B208" s="24" t="s">
        <v>815</v>
      </c>
      <c r="C208" s="21" t="s">
        <v>329</v>
      </c>
      <c r="D208" s="22" t="s">
        <v>531</v>
      </c>
      <c r="E208" s="25" t="s">
        <v>237</v>
      </c>
      <c r="F208" s="26">
        <v>45803</v>
      </c>
      <c r="G208" s="26">
        <v>45808</v>
      </c>
      <c r="H208" s="25" t="s">
        <v>181</v>
      </c>
      <c r="I208" s="151">
        <v>28.578833333333336</v>
      </c>
      <c r="J208" s="117">
        <f t="shared" si="3"/>
        <v>6</v>
      </c>
      <c r="K208" s="116">
        <v>0</v>
      </c>
      <c r="L208" s="116">
        <v>0</v>
      </c>
      <c r="M208" s="116">
        <v>0</v>
      </c>
      <c r="N208" s="116">
        <v>5</v>
      </c>
      <c r="O208" s="116">
        <v>0</v>
      </c>
      <c r="P208" s="116">
        <v>6</v>
      </c>
      <c r="Q208" s="116">
        <v>171.47300000000001</v>
      </c>
      <c r="R208" s="116"/>
      <c r="S208" s="115">
        <v>171.47300000000001</v>
      </c>
    </row>
    <row r="209" spans="1:19" ht="114" customHeight="1" outlineLevel="1" x14ac:dyDescent="0.3">
      <c r="A209" s="23" t="s">
        <v>813</v>
      </c>
      <c r="B209" s="24" t="s">
        <v>816</v>
      </c>
      <c r="C209" s="21" t="s">
        <v>329</v>
      </c>
      <c r="D209" s="22" t="s">
        <v>531</v>
      </c>
      <c r="E209" s="25" t="s">
        <v>532</v>
      </c>
      <c r="F209" s="26">
        <v>45803</v>
      </c>
      <c r="G209" s="26">
        <v>45808</v>
      </c>
      <c r="H209" s="25" t="s">
        <v>181</v>
      </c>
      <c r="I209" s="151">
        <v>28.578833333333336</v>
      </c>
      <c r="J209" s="117">
        <f t="shared" si="3"/>
        <v>6</v>
      </c>
      <c r="K209" s="116">
        <v>0</v>
      </c>
      <c r="L209" s="116">
        <v>0</v>
      </c>
      <c r="M209" s="116">
        <v>0</v>
      </c>
      <c r="N209" s="116">
        <v>5</v>
      </c>
      <c r="O209" s="116">
        <v>0</v>
      </c>
      <c r="P209" s="116">
        <v>6</v>
      </c>
      <c r="Q209" s="116">
        <v>171.47300000000001</v>
      </c>
      <c r="R209" s="116"/>
      <c r="S209" s="115">
        <v>171.47300000000001</v>
      </c>
    </row>
    <row r="210" spans="1:19" ht="140.25" customHeight="1" outlineLevel="1" x14ac:dyDescent="0.3">
      <c r="A210" s="23" t="s">
        <v>813</v>
      </c>
      <c r="B210" s="24" t="s">
        <v>817</v>
      </c>
      <c r="C210" s="21" t="s">
        <v>329</v>
      </c>
      <c r="D210" s="22" t="s">
        <v>536</v>
      </c>
      <c r="E210" s="25" t="s">
        <v>537</v>
      </c>
      <c r="F210" s="26">
        <v>45788</v>
      </c>
      <c r="G210" s="26">
        <v>45793</v>
      </c>
      <c r="H210" s="25" t="s">
        <v>1077</v>
      </c>
      <c r="I210" s="151">
        <v>23.873999999999999</v>
      </c>
      <c r="J210" s="117">
        <f t="shared" si="3"/>
        <v>1</v>
      </c>
      <c r="K210" s="116">
        <v>0</v>
      </c>
      <c r="L210" s="116">
        <v>0</v>
      </c>
      <c r="M210" s="116">
        <v>0</v>
      </c>
      <c r="N210" s="116">
        <v>0</v>
      </c>
      <c r="O210" s="116">
        <v>0</v>
      </c>
      <c r="P210" s="116">
        <v>1</v>
      </c>
      <c r="Q210" s="116">
        <v>23.873999999999999</v>
      </c>
      <c r="R210" s="116"/>
      <c r="S210" s="115">
        <v>23.873999999999999</v>
      </c>
    </row>
    <row r="211" spans="1:19" ht="101.25" customHeight="1" outlineLevel="1" x14ac:dyDescent="0.3">
      <c r="A211" s="23" t="s">
        <v>813</v>
      </c>
      <c r="B211" s="24" t="s">
        <v>818</v>
      </c>
      <c r="C211" s="21" t="s">
        <v>329</v>
      </c>
      <c r="D211" s="22" t="s">
        <v>536</v>
      </c>
      <c r="E211" s="25" t="s">
        <v>538</v>
      </c>
      <c r="F211" s="26">
        <v>45788</v>
      </c>
      <c r="G211" s="26">
        <v>45793</v>
      </c>
      <c r="H211" s="25" t="s">
        <v>1077</v>
      </c>
      <c r="I211" s="151">
        <v>23.873999999999999</v>
      </c>
      <c r="J211" s="117">
        <f t="shared" si="3"/>
        <v>1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1</v>
      </c>
      <c r="Q211" s="116">
        <v>23.873999999999999</v>
      </c>
      <c r="R211" s="116"/>
      <c r="S211" s="115">
        <v>23.873999999999999</v>
      </c>
    </row>
    <row r="212" spans="1:19" ht="125.25" customHeight="1" outlineLevel="1" x14ac:dyDescent="0.3">
      <c r="A212" s="23" t="s">
        <v>813</v>
      </c>
      <c r="B212" s="24" t="s">
        <v>819</v>
      </c>
      <c r="C212" s="21" t="s">
        <v>329</v>
      </c>
      <c r="D212" s="22" t="s">
        <v>536</v>
      </c>
      <c r="E212" s="25" t="s">
        <v>539</v>
      </c>
      <c r="F212" s="26">
        <v>45788</v>
      </c>
      <c r="G212" s="26">
        <v>45793</v>
      </c>
      <c r="H212" s="25" t="s">
        <v>1077</v>
      </c>
      <c r="I212" s="151">
        <v>23.873999999999999</v>
      </c>
      <c r="J212" s="117">
        <f t="shared" si="3"/>
        <v>1</v>
      </c>
      <c r="K212" s="116">
        <v>0</v>
      </c>
      <c r="L212" s="116">
        <v>0</v>
      </c>
      <c r="M212" s="116">
        <v>0</v>
      </c>
      <c r="N212" s="116">
        <v>0</v>
      </c>
      <c r="O212" s="116">
        <v>0</v>
      </c>
      <c r="P212" s="116">
        <v>1</v>
      </c>
      <c r="Q212" s="116">
        <v>23.873999999999999</v>
      </c>
      <c r="R212" s="116"/>
      <c r="S212" s="115">
        <v>23.873999999999999</v>
      </c>
    </row>
    <row r="213" spans="1:19" ht="74.25" customHeight="1" outlineLevel="1" x14ac:dyDescent="0.3">
      <c r="A213" s="23" t="s">
        <v>813</v>
      </c>
      <c r="B213" s="24" t="s">
        <v>820</v>
      </c>
      <c r="C213" s="21" t="s">
        <v>329</v>
      </c>
      <c r="D213" s="22" t="s">
        <v>551</v>
      </c>
      <c r="E213" s="25" t="s">
        <v>552</v>
      </c>
      <c r="F213" s="26">
        <v>45810</v>
      </c>
      <c r="G213" s="26">
        <v>45813</v>
      </c>
      <c r="H213" s="25" t="s">
        <v>1065</v>
      </c>
      <c r="I213" s="151">
        <v>29.934000000000001</v>
      </c>
      <c r="J213" s="117">
        <f t="shared" si="3"/>
        <v>4</v>
      </c>
      <c r="K213" s="116">
        <v>0</v>
      </c>
      <c r="L213" s="116">
        <v>0</v>
      </c>
      <c r="M213" s="116">
        <v>0</v>
      </c>
      <c r="N213" s="116">
        <v>3</v>
      </c>
      <c r="O213" s="116">
        <v>0</v>
      </c>
      <c r="P213" s="116">
        <v>4</v>
      </c>
      <c r="Q213" s="116">
        <v>119.736</v>
      </c>
      <c r="R213" s="116"/>
      <c r="S213" s="115">
        <v>119.736</v>
      </c>
    </row>
    <row r="214" spans="1:19" ht="60.75" customHeight="1" outlineLevel="1" x14ac:dyDescent="0.3">
      <c r="A214" s="23" t="s">
        <v>813</v>
      </c>
      <c r="B214" s="24" t="s">
        <v>821</v>
      </c>
      <c r="C214" s="21" t="s">
        <v>329</v>
      </c>
      <c r="D214" s="22" t="s">
        <v>551</v>
      </c>
      <c r="E214" s="25" t="s">
        <v>553</v>
      </c>
      <c r="F214" s="26">
        <v>45810</v>
      </c>
      <c r="G214" s="26">
        <v>45813</v>
      </c>
      <c r="H214" s="25" t="s">
        <v>1065</v>
      </c>
      <c r="I214" s="151">
        <v>29.934000000000001</v>
      </c>
      <c r="J214" s="117">
        <f t="shared" si="3"/>
        <v>4</v>
      </c>
      <c r="K214" s="116">
        <v>0</v>
      </c>
      <c r="L214" s="116">
        <v>0</v>
      </c>
      <c r="M214" s="116">
        <v>0</v>
      </c>
      <c r="N214" s="116">
        <v>3</v>
      </c>
      <c r="O214" s="116">
        <v>0</v>
      </c>
      <c r="P214" s="116">
        <v>4</v>
      </c>
      <c r="Q214" s="116">
        <v>119.736</v>
      </c>
      <c r="R214" s="116"/>
      <c r="S214" s="115">
        <v>119.736</v>
      </c>
    </row>
    <row r="215" spans="1:19" ht="96.75" customHeight="1" outlineLevel="1" x14ac:dyDescent="0.3">
      <c r="A215" s="23" t="s">
        <v>813</v>
      </c>
      <c r="B215" s="24" t="s">
        <v>822</v>
      </c>
      <c r="C215" s="21" t="s">
        <v>329</v>
      </c>
      <c r="D215" s="22" t="s">
        <v>551</v>
      </c>
      <c r="E215" s="25" t="s">
        <v>554</v>
      </c>
      <c r="F215" s="26">
        <v>45810</v>
      </c>
      <c r="G215" s="26">
        <v>45813</v>
      </c>
      <c r="H215" s="25" t="s">
        <v>1065</v>
      </c>
      <c r="I215" s="151">
        <v>29.934000000000001</v>
      </c>
      <c r="J215" s="117">
        <f t="shared" si="3"/>
        <v>4</v>
      </c>
      <c r="K215" s="116">
        <v>0</v>
      </c>
      <c r="L215" s="116">
        <v>0</v>
      </c>
      <c r="M215" s="116">
        <v>0</v>
      </c>
      <c r="N215" s="116">
        <v>3</v>
      </c>
      <c r="O215" s="116">
        <v>0</v>
      </c>
      <c r="P215" s="116">
        <v>4</v>
      </c>
      <c r="Q215" s="116">
        <v>119.736</v>
      </c>
      <c r="R215" s="116"/>
      <c r="S215" s="115">
        <v>119.736</v>
      </c>
    </row>
    <row r="216" spans="1:19" ht="120.75" outlineLevel="1" x14ac:dyDescent="0.3">
      <c r="A216" s="23" t="s">
        <v>813</v>
      </c>
      <c r="B216" s="24" t="s">
        <v>823</v>
      </c>
      <c r="C216" s="21" t="s">
        <v>329</v>
      </c>
      <c r="D216" s="22" t="s">
        <v>556</v>
      </c>
      <c r="E216" s="25" t="s">
        <v>555</v>
      </c>
      <c r="F216" s="26">
        <v>45810</v>
      </c>
      <c r="G216" s="26">
        <v>45813</v>
      </c>
      <c r="H216" s="25" t="s">
        <v>1065</v>
      </c>
      <c r="I216" s="151">
        <v>29.934000000000001</v>
      </c>
      <c r="J216" s="117">
        <f t="shared" si="3"/>
        <v>4</v>
      </c>
      <c r="K216" s="116">
        <v>0</v>
      </c>
      <c r="L216" s="116">
        <v>0</v>
      </c>
      <c r="M216" s="116">
        <v>0</v>
      </c>
      <c r="N216" s="116">
        <v>3</v>
      </c>
      <c r="O216" s="116">
        <v>0</v>
      </c>
      <c r="P216" s="116">
        <v>4</v>
      </c>
      <c r="Q216" s="116">
        <v>119.736</v>
      </c>
      <c r="R216" s="116"/>
      <c r="S216" s="115">
        <v>119.736</v>
      </c>
    </row>
    <row r="217" spans="1:19" ht="138" outlineLevel="1" x14ac:dyDescent="0.3">
      <c r="A217" s="23" t="s">
        <v>813</v>
      </c>
      <c r="B217" s="24" t="s">
        <v>824</v>
      </c>
      <c r="C217" s="21" t="s">
        <v>329</v>
      </c>
      <c r="D217" s="22" t="s">
        <v>556</v>
      </c>
      <c r="E217" s="25" t="s">
        <v>557</v>
      </c>
      <c r="F217" s="26">
        <v>45810</v>
      </c>
      <c r="G217" s="26">
        <v>45813</v>
      </c>
      <c r="H217" s="25" t="s">
        <v>1065</v>
      </c>
      <c r="I217" s="151">
        <v>29.934000000000001</v>
      </c>
      <c r="J217" s="117">
        <f t="shared" si="3"/>
        <v>4</v>
      </c>
      <c r="K217" s="116">
        <v>0</v>
      </c>
      <c r="L217" s="116">
        <v>0</v>
      </c>
      <c r="M217" s="116">
        <v>0</v>
      </c>
      <c r="N217" s="116">
        <v>3</v>
      </c>
      <c r="O217" s="116">
        <v>0</v>
      </c>
      <c r="P217" s="116">
        <v>4</v>
      </c>
      <c r="Q217" s="116">
        <v>119.736</v>
      </c>
      <c r="R217" s="116"/>
      <c r="S217" s="115">
        <v>119.736</v>
      </c>
    </row>
    <row r="218" spans="1:19" ht="155.25" outlineLevel="1" x14ac:dyDescent="0.3">
      <c r="A218" s="23" t="s">
        <v>813</v>
      </c>
      <c r="B218" s="24" t="s">
        <v>825</v>
      </c>
      <c r="C218" s="21" t="s">
        <v>329</v>
      </c>
      <c r="D218" s="22" t="s">
        <v>556</v>
      </c>
      <c r="E218" s="25" t="s">
        <v>558</v>
      </c>
      <c r="F218" s="26">
        <v>45810</v>
      </c>
      <c r="G218" s="26">
        <v>45813</v>
      </c>
      <c r="H218" s="25" t="s">
        <v>1065</v>
      </c>
      <c r="I218" s="151">
        <v>29.934000000000001</v>
      </c>
      <c r="J218" s="117">
        <f t="shared" si="3"/>
        <v>4</v>
      </c>
      <c r="K218" s="116">
        <v>0</v>
      </c>
      <c r="L218" s="116">
        <v>0</v>
      </c>
      <c r="M218" s="116">
        <v>0</v>
      </c>
      <c r="N218" s="116">
        <v>3</v>
      </c>
      <c r="O218" s="116">
        <v>0</v>
      </c>
      <c r="P218" s="116">
        <v>4</v>
      </c>
      <c r="Q218" s="116">
        <v>119.736</v>
      </c>
      <c r="R218" s="116"/>
      <c r="S218" s="115">
        <v>119.736</v>
      </c>
    </row>
    <row r="219" spans="1:19" ht="180" customHeight="1" outlineLevel="1" x14ac:dyDescent="0.3">
      <c r="A219" s="23" t="s">
        <v>813</v>
      </c>
      <c r="B219" s="24" t="s">
        <v>826</v>
      </c>
      <c r="C219" s="21" t="s">
        <v>329</v>
      </c>
      <c r="D219" s="22" t="s">
        <v>556</v>
      </c>
      <c r="E219" s="25" t="s">
        <v>559</v>
      </c>
      <c r="F219" s="26">
        <v>45810</v>
      </c>
      <c r="G219" s="26">
        <v>45813</v>
      </c>
      <c r="H219" s="25" t="s">
        <v>1065</v>
      </c>
      <c r="I219" s="151">
        <v>29.934000000000001</v>
      </c>
      <c r="J219" s="117">
        <f t="shared" si="3"/>
        <v>4</v>
      </c>
      <c r="K219" s="116">
        <v>0</v>
      </c>
      <c r="L219" s="116">
        <v>0</v>
      </c>
      <c r="M219" s="116">
        <v>0</v>
      </c>
      <c r="N219" s="116">
        <v>3</v>
      </c>
      <c r="O219" s="116">
        <v>0</v>
      </c>
      <c r="P219" s="116">
        <v>4</v>
      </c>
      <c r="Q219" s="116">
        <v>119.736</v>
      </c>
      <c r="R219" s="116"/>
      <c r="S219" s="115">
        <v>119.736</v>
      </c>
    </row>
    <row r="220" spans="1:19" ht="172.5" outlineLevel="1" x14ac:dyDescent="0.3">
      <c r="A220" s="23" t="s">
        <v>813</v>
      </c>
      <c r="B220" s="24" t="s">
        <v>827</v>
      </c>
      <c r="C220" s="21" t="s">
        <v>329</v>
      </c>
      <c r="D220" s="22" t="s">
        <v>556</v>
      </c>
      <c r="E220" s="25" t="s">
        <v>560</v>
      </c>
      <c r="F220" s="26">
        <v>45810</v>
      </c>
      <c r="G220" s="26">
        <v>45813</v>
      </c>
      <c r="H220" s="25" t="s">
        <v>1065</v>
      </c>
      <c r="I220" s="151">
        <v>29.934000000000001</v>
      </c>
      <c r="J220" s="117">
        <f t="shared" si="3"/>
        <v>4</v>
      </c>
      <c r="K220" s="116">
        <v>0</v>
      </c>
      <c r="L220" s="116">
        <v>0</v>
      </c>
      <c r="M220" s="116">
        <v>0</v>
      </c>
      <c r="N220" s="116">
        <v>3</v>
      </c>
      <c r="O220" s="116">
        <v>0</v>
      </c>
      <c r="P220" s="116">
        <v>4</v>
      </c>
      <c r="Q220" s="116">
        <v>119.736</v>
      </c>
      <c r="R220" s="116"/>
      <c r="S220" s="115">
        <v>119.736</v>
      </c>
    </row>
    <row r="221" spans="1:19" ht="139.5" customHeight="1" outlineLevel="1" x14ac:dyDescent="0.3">
      <c r="A221" s="23" t="s">
        <v>813</v>
      </c>
      <c r="B221" s="24" t="s">
        <v>828</v>
      </c>
      <c r="C221" s="21" t="s">
        <v>329</v>
      </c>
      <c r="D221" s="22" t="s">
        <v>562</v>
      </c>
      <c r="E221" s="25" t="s">
        <v>563</v>
      </c>
      <c r="F221" s="26">
        <v>45809</v>
      </c>
      <c r="G221" s="26">
        <v>45828</v>
      </c>
      <c r="H221" s="25" t="s">
        <v>1070</v>
      </c>
      <c r="I221" s="151">
        <v>99.362700000000004</v>
      </c>
      <c r="J221" s="117">
        <f t="shared" si="3"/>
        <v>20</v>
      </c>
      <c r="K221" s="116">
        <v>154.77600000000001</v>
      </c>
      <c r="L221" s="116">
        <v>154.77600000000001</v>
      </c>
      <c r="M221" s="116">
        <v>0</v>
      </c>
      <c r="N221" s="116">
        <v>19</v>
      </c>
      <c r="O221" s="116">
        <v>1187.123</v>
      </c>
      <c r="P221" s="116">
        <v>20</v>
      </c>
      <c r="Q221" s="116">
        <v>645.35500000000002</v>
      </c>
      <c r="R221" s="116"/>
      <c r="S221" s="115">
        <v>1987.2540000000001</v>
      </c>
    </row>
    <row r="222" spans="1:19" ht="63" customHeight="1" x14ac:dyDescent="0.3">
      <c r="A222" s="23" t="s">
        <v>813</v>
      </c>
      <c r="B222" s="24" t="s">
        <v>829</v>
      </c>
      <c r="C222" s="21" t="s">
        <v>329</v>
      </c>
      <c r="D222" s="22" t="s">
        <v>565</v>
      </c>
      <c r="E222" s="25" t="s">
        <v>566</v>
      </c>
      <c r="F222" s="26">
        <v>45816</v>
      </c>
      <c r="G222" s="26">
        <v>45822</v>
      </c>
      <c r="H222" s="25" t="s">
        <v>1070</v>
      </c>
      <c r="I222" s="151">
        <v>32.251857142857141</v>
      </c>
      <c r="J222" s="117">
        <f t="shared" si="3"/>
        <v>7</v>
      </c>
      <c r="K222" s="116">
        <v>0</v>
      </c>
      <c r="L222" s="116">
        <v>0</v>
      </c>
      <c r="M222" s="116">
        <v>0</v>
      </c>
      <c r="N222" s="116">
        <v>6</v>
      </c>
      <c r="O222" s="116">
        <v>0</v>
      </c>
      <c r="P222" s="116">
        <v>7</v>
      </c>
      <c r="Q222" s="116">
        <v>225.76300000000001</v>
      </c>
      <c r="R222" s="116">
        <v>0</v>
      </c>
      <c r="S222" s="115">
        <v>225.76300000000001</v>
      </c>
    </row>
    <row r="223" spans="1:19" ht="132.75" customHeight="1" x14ac:dyDescent="0.3">
      <c r="A223" s="23" t="s">
        <v>813</v>
      </c>
      <c r="B223" s="24" t="s">
        <v>830</v>
      </c>
      <c r="C223" s="21" t="s">
        <v>329</v>
      </c>
      <c r="D223" s="22" t="s">
        <v>592</v>
      </c>
      <c r="E223" s="25" t="s">
        <v>593</v>
      </c>
      <c r="F223" s="26">
        <v>45837</v>
      </c>
      <c r="G223" s="26">
        <v>45840</v>
      </c>
      <c r="H223" s="25" t="s">
        <v>1070</v>
      </c>
      <c r="I223" s="151">
        <v>122.00200000000001</v>
      </c>
      <c r="J223" s="117">
        <f t="shared" si="3"/>
        <v>4</v>
      </c>
      <c r="K223" s="116">
        <v>247.161</v>
      </c>
      <c r="L223" s="116">
        <v>247.161</v>
      </c>
      <c r="M223" s="116">
        <v>0</v>
      </c>
      <c r="N223" s="116">
        <v>3</v>
      </c>
      <c r="O223" s="116">
        <v>111.904</v>
      </c>
      <c r="P223" s="116">
        <v>4</v>
      </c>
      <c r="Q223" s="116">
        <v>128.94300000000001</v>
      </c>
      <c r="R223" s="116">
        <v>0</v>
      </c>
      <c r="S223" s="115">
        <v>488.00800000000004</v>
      </c>
    </row>
    <row r="224" spans="1:19" ht="71.25" customHeight="1" x14ac:dyDescent="0.3">
      <c r="A224" s="23" t="s">
        <v>813</v>
      </c>
      <c r="B224" s="24" t="s">
        <v>831</v>
      </c>
      <c r="C224" s="21" t="s">
        <v>329</v>
      </c>
      <c r="D224" s="22" t="s">
        <v>646</v>
      </c>
      <c r="E224" s="25" t="s">
        <v>228</v>
      </c>
      <c r="F224" s="26">
        <v>45833</v>
      </c>
      <c r="G224" s="26">
        <v>45835</v>
      </c>
      <c r="H224" s="25" t="s">
        <v>191</v>
      </c>
      <c r="I224" s="151">
        <v>48.114666666666665</v>
      </c>
      <c r="J224" s="117">
        <f t="shared" si="3"/>
        <v>3</v>
      </c>
      <c r="K224" s="116">
        <v>0</v>
      </c>
      <c r="L224" s="116">
        <v>0</v>
      </c>
      <c r="M224" s="116">
        <v>0</v>
      </c>
      <c r="N224" s="116">
        <v>2</v>
      </c>
      <c r="O224" s="116">
        <v>0</v>
      </c>
      <c r="P224" s="116">
        <v>3</v>
      </c>
      <c r="Q224" s="116">
        <v>144.34399999999999</v>
      </c>
      <c r="R224" s="116">
        <v>0</v>
      </c>
      <c r="S224" s="115">
        <v>144.34399999999999</v>
      </c>
    </row>
    <row r="225" spans="1:19" ht="84" customHeight="1" x14ac:dyDescent="0.3">
      <c r="A225" s="23" t="s">
        <v>813</v>
      </c>
      <c r="B225" s="24" t="s">
        <v>832</v>
      </c>
      <c r="C225" s="21" t="s">
        <v>329</v>
      </c>
      <c r="D225" s="22" t="s">
        <v>646</v>
      </c>
      <c r="E225" s="25" t="s">
        <v>229</v>
      </c>
      <c r="F225" s="26">
        <v>45833</v>
      </c>
      <c r="G225" s="26">
        <v>45835</v>
      </c>
      <c r="H225" s="25" t="s">
        <v>191</v>
      </c>
      <c r="I225" s="151">
        <v>53.154666666666664</v>
      </c>
      <c r="J225" s="117">
        <f t="shared" si="3"/>
        <v>3</v>
      </c>
      <c r="K225" s="116">
        <v>0</v>
      </c>
      <c r="L225" s="116">
        <v>0</v>
      </c>
      <c r="M225" s="116">
        <v>0</v>
      </c>
      <c r="N225" s="116">
        <v>2</v>
      </c>
      <c r="O225" s="116">
        <v>0</v>
      </c>
      <c r="P225" s="116">
        <v>3</v>
      </c>
      <c r="Q225" s="116">
        <v>144.34399999999999</v>
      </c>
      <c r="R225" s="116">
        <v>15.12</v>
      </c>
      <c r="S225" s="115">
        <v>159.464</v>
      </c>
    </row>
    <row r="226" spans="1:19" ht="78" customHeight="1" x14ac:dyDescent="0.3">
      <c r="A226" s="23" t="s">
        <v>813</v>
      </c>
      <c r="B226" s="24" t="s">
        <v>833</v>
      </c>
      <c r="C226" s="21" t="s">
        <v>329</v>
      </c>
      <c r="D226" s="22" t="s">
        <v>722</v>
      </c>
      <c r="E226" s="25" t="s">
        <v>414</v>
      </c>
      <c r="F226" s="26">
        <v>45837</v>
      </c>
      <c r="G226" s="26">
        <v>45840</v>
      </c>
      <c r="H226" s="25" t="s">
        <v>191</v>
      </c>
      <c r="I226" s="151">
        <v>154.90725</v>
      </c>
      <c r="J226" s="117">
        <f t="shared" si="3"/>
        <v>4.75</v>
      </c>
      <c r="K226" s="116">
        <v>268.42500000000001</v>
      </c>
      <c r="L226" s="116">
        <v>268.42500000000001</v>
      </c>
      <c r="M226" s="116">
        <v>0</v>
      </c>
      <c r="N226" s="116">
        <v>3</v>
      </c>
      <c r="O226" s="116">
        <v>156.19</v>
      </c>
      <c r="P226" s="116">
        <v>4</v>
      </c>
      <c r="Q226" s="116">
        <v>195.01400000000001</v>
      </c>
      <c r="R226" s="116"/>
      <c r="S226" s="115">
        <v>619.62900000000002</v>
      </c>
    </row>
    <row r="227" spans="1:19" ht="65.25" customHeight="1" outlineLevel="1" x14ac:dyDescent="0.3">
      <c r="A227" s="23" t="s">
        <v>835</v>
      </c>
      <c r="B227" s="24" t="s">
        <v>52</v>
      </c>
      <c r="C227" s="21" t="s">
        <v>329</v>
      </c>
      <c r="D227" s="22" t="s">
        <v>258</v>
      </c>
      <c r="E227" s="25" t="s">
        <v>164</v>
      </c>
      <c r="F227" s="26">
        <v>45740</v>
      </c>
      <c r="G227" s="26">
        <v>45741</v>
      </c>
      <c r="H227" s="25" t="s">
        <v>189</v>
      </c>
      <c r="I227" s="151">
        <v>60.594500000000011</v>
      </c>
      <c r="J227" s="117">
        <f t="shared" si="3"/>
        <v>2.6666666666666665</v>
      </c>
      <c r="K227" s="116">
        <v>0</v>
      </c>
      <c r="L227" s="116">
        <v>0</v>
      </c>
      <c r="M227" s="116">
        <v>0</v>
      </c>
      <c r="N227" s="116">
        <v>2</v>
      </c>
      <c r="O227" s="116">
        <v>121.18900000000002</v>
      </c>
      <c r="P227" s="116">
        <v>2</v>
      </c>
      <c r="Q227" s="116">
        <v>0</v>
      </c>
      <c r="R227" s="116">
        <v>0</v>
      </c>
      <c r="S227" s="115">
        <v>121.18900000000002</v>
      </c>
    </row>
    <row r="228" spans="1:19" ht="95.25" customHeight="1" outlineLevel="1" x14ac:dyDescent="0.3">
      <c r="A228" s="23" t="s">
        <v>835</v>
      </c>
      <c r="B228" s="24" t="s">
        <v>60</v>
      </c>
      <c r="C228" s="21" t="s">
        <v>329</v>
      </c>
      <c r="D228" s="22" t="s">
        <v>258</v>
      </c>
      <c r="E228" s="25" t="s">
        <v>165</v>
      </c>
      <c r="F228" s="26">
        <v>45740</v>
      </c>
      <c r="G228" s="26">
        <v>45741</v>
      </c>
      <c r="H228" s="25" t="s">
        <v>189</v>
      </c>
      <c r="I228" s="151">
        <v>6.4164999999999992</v>
      </c>
      <c r="J228" s="117">
        <f t="shared" si="3"/>
        <v>3</v>
      </c>
      <c r="K228" s="116">
        <v>0</v>
      </c>
      <c r="L228" s="116">
        <v>0</v>
      </c>
      <c r="M228" s="116">
        <v>0</v>
      </c>
      <c r="N228" s="116">
        <v>2</v>
      </c>
      <c r="O228" s="116">
        <v>12.832999999999998</v>
      </c>
      <c r="P228" s="116">
        <v>2</v>
      </c>
      <c r="Q228" s="116">
        <v>0</v>
      </c>
      <c r="R228" s="116">
        <v>0</v>
      </c>
      <c r="S228" s="115">
        <v>12.832999999999998</v>
      </c>
    </row>
    <row r="229" spans="1:19" ht="75" customHeight="1" outlineLevel="1" x14ac:dyDescent="0.3">
      <c r="A229" s="23" t="s">
        <v>835</v>
      </c>
      <c r="B229" s="24" t="s">
        <v>836</v>
      </c>
      <c r="C229" s="21" t="s">
        <v>329</v>
      </c>
      <c r="D229" s="22" t="s">
        <v>258</v>
      </c>
      <c r="E229" s="25" t="s">
        <v>164</v>
      </c>
      <c r="F229" s="26">
        <v>45742</v>
      </c>
      <c r="G229" s="26">
        <v>45745</v>
      </c>
      <c r="H229" s="25" t="s">
        <v>180</v>
      </c>
      <c r="I229" s="151">
        <v>21.666249999999998</v>
      </c>
      <c r="J229" s="117">
        <f t="shared" si="3"/>
        <v>2.6666666666666665</v>
      </c>
      <c r="K229" s="116">
        <v>0</v>
      </c>
      <c r="L229" s="116">
        <v>0</v>
      </c>
      <c r="M229" s="116">
        <v>0</v>
      </c>
      <c r="N229" s="116">
        <v>3</v>
      </c>
      <c r="O229" s="116">
        <v>86.664999999999992</v>
      </c>
      <c r="P229" s="116">
        <v>4</v>
      </c>
      <c r="Q229" s="116">
        <v>0</v>
      </c>
      <c r="R229" s="116">
        <v>0</v>
      </c>
      <c r="S229" s="115">
        <v>86.664999999999992</v>
      </c>
    </row>
    <row r="230" spans="1:19" ht="105.75" customHeight="1" outlineLevel="1" x14ac:dyDescent="0.3">
      <c r="A230" s="23" t="s">
        <v>835</v>
      </c>
      <c r="B230" s="24" t="s">
        <v>837</v>
      </c>
      <c r="C230" s="21" t="s">
        <v>329</v>
      </c>
      <c r="D230" s="22" t="s">
        <v>258</v>
      </c>
      <c r="E230" s="25" t="s">
        <v>165</v>
      </c>
      <c r="F230" s="26">
        <v>45742</v>
      </c>
      <c r="G230" s="26">
        <v>45745</v>
      </c>
      <c r="H230" s="25" t="s">
        <v>180</v>
      </c>
      <c r="I230" s="151">
        <v>20.443750000000001</v>
      </c>
      <c r="J230" s="117">
        <f t="shared" si="3"/>
        <v>3</v>
      </c>
      <c r="K230" s="116">
        <v>0</v>
      </c>
      <c r="L230" s="116">
        <v>0</v>
      </c>
      <c r="M230" s="116">
        <v>0</v>
      </c>
      <c r="N230" s="116">
        <v>3</v>
      </c>
      <c r="O230" s="116">
        <v>81.775000000000006</v>
      </c>
      <c r="P230" s="116">
        <v>4</v>
      </c>
      <c r="Q230" s="116">
        <v>0</v>
      </c>
      <c r="R230" s="116">
        <v>0</v>
      </c>
      <c r="S230" s="115">
        <v>81.775000000000006</v>
      </c>
    </row>
    <row r="231" spans="1:19" ht="65.25" customHeight="1" x14ac:dyDescent="0.3">
      <c r="A231" s="23" t="s">
        <v>835</v>
      </c>
      <c r="B231" s="24" t="s">
        <v>838</v>
      </c>
      <c r="C231" s="21" t="s">
        <v>329</v>
      </c>
      <c r="D231" s="22" t="s">
        <v>395</v>
      </c>
      <c r="E231" s="25" t="s">
        <v>164</v>
      </c>
      <c r="F231" s="26">
        <v>45761</v>
      </c>
      <c r="G231" s="26">
        <v>45762</v>
      </c>
      <c r="H231" s="25" t="s">
        <v>189</v>
      </c>
      <c r="I231" s="151">
        <v>231.273</v>
      </c>
      <c r="J231" s="117">
        <f t="shared" si="3"/>
        <v>2.6666666666666665</v>
      </c>
      <c r="K231" s="116">
        <v>231.64099999999999</v>
      </c>
      <c r="L231" s="116">
        <v>231.64099999999999</v>
      </c>
      <c r="M231" s="116">
        <v>0</v>
      </c>
      <c r="N231" s="116">
        <v>1</v>
      </c>
      <c r="O231" s="116">
        <v>107.32299999999999</v>
      </c>
      <c r="P231" s="116">
        <v>2</v>
      </c>
      <c r="Q231" s="116">
        <v>123.58199999999999</v>
      </c>
      <c r="R231" s="116">
        <v>0</v>
      </c>
      <c r="S231" s="115">
        <v>462.54599999999999</v>
      </c>
    </row>
    <row r="232" spans="1:19" ht="72.75" customHeight="1" x14ac:dyDescent="0.3">
      <c r="A232" s="23" t="s">
        <v>835</v>
      </c>
      <c r="B232" s="24" t="s">
        <v>839</v>
      </c>
      <c r="C232" s="21" t="s">
        <v>329</v>
      </c>
      <c r="D232" s="22" t="s">
        <v>395</v>
      </c>
      <c r="E232" s="25" t="s">
        <v>163</v>
      </c>
      <c r="F232" s="26">
        <v>45761</v>
      </c>
      <c r="G232" s="26">
        <v>45762</v>
      </c>
      <c r="H232" s="25" t="s">
        <v>189</v>
      </c>
      <c r="I232" s="151">
        <v>231.273</v>
      </c>
      <c r="J232" s="117">
        <f t="shared" si="3"/>
        <v>2.5</v>
      </c>
      <c r="K232" s="116">
        <v>231.64099999999999</v>
      </c>
      <c r="L232" s="116">
        <v>231.64099999999999</v>
      </c>
      <c r="M232" s="116">
        <v>0</v>
      </c>
      <c r="N232" s="116">
        <v>1</v>
      </c>
      <c r="O232" s="116">
        <v>107.32299999999999</v>
      </c>
      <c r="P232" s="116">
        <v>2</v>
      </c>
      <c r="Q232" s="116">
        <v>123.58199999999999</v>
      </c>
      <c r="R232" s="116">
        <v>0</v>
      </c>
      <c r="S232" s="115">
        <v>462.54599999999999</v>
      </c>
    </row>
    <row r="233" spans="1:19" ht="132.75" customHeight="1" x14ac:dyDescent="0.3">
      <c r="A233" s="23" t="s">
        <v>835</v>
      </c>
      <c r="B233" s="24" t="s">
        <v>840</v>
      </c>
      <c r="C233" s="21" t="s">
        <v>329</v>
      </c>
      <c r="D233" s="22" t="s">
        <v>396</v>
      </c>
      <c r="E233" s="25" t="s">
        <v>397</v>
      </c>
      <c r="F233" s="26">
        <v>45762</v>
      </c>
      <c r="G233" s="26">
        <v>45764</v>
      </c>
      <c r="H233" s="25" t="s">
        <v>179</v>
      </c>
      <c r="I233" s="151">
        <v>126.61533333333334</v>
      </c>
      <c r="J233" s="117">
        <f t="shared" si="3"/>
        <v>3</v>
      </c>
      <c r="K233" s="116">
        <v>205.27199999999999</v>
      </c>
      <c r="L233" s="116">
        <v>205.27199999999999</v>
      </c>
      <c r="M233" s="116">
        <v>0</v>
      </c>
      <c r="N233" s="116">
        <v>2</v>
      </c>
      <c r="O233" s="116">
        <v>76.024000000000001</v>
      </c>
      <c r="P233" s="116">
        <v>3</v>
      </c>
      <c r="Q233" s="116">
        <v>98.55</v>
      </c>
      <c r="R233" s="116">
        <v>0</v>
      </c>
      <c r="S233" s="115">
        <v>379.846</v>
      </c>
    </row>
    <row r="234" spans="1:19" ht="101.25" customHeight="1" x14ac:dyDescent="0.3">
      <c r="A234" s="23" t="s">
        <v>835</v>
      </c>
      <c r="B234" s="24" t="s">
        <v>841</v>
      </c>
      <c r="C234" s="21" t="s">
        <v>329</v>
      </c>
      <c r="D234" s="22" t="s">
        <v>495</v>
      </c>
      <c r="E234" s="25" t="s">
        <v>496</v>
      </c>
      <c r="F234" s="26">
        <v>45788</v>
      </c>
      <c r="G234" s="26">
        <v>45790</v>
      </c>
      <c r="H234" s="25" t="s">
        <v>350</v>
      </c>
      <c r="I234" s="151">
        <v>50.969333333333331</v>
      </c>
      <c r="J234" s="117">
        <f t="shared" si="3"/>
        <v>3.5</v>
      </c>
      <c r="K234" s="116">
        <v>0</v>
      </c>
      <c r="L234" s="116">
        <v>0</v>
      </c>
      <c r="M234" s="116">
        <v>0</v>
      </c>
      <c r="N234" s="116">
        <v>2</v>
      </c>
      <c r="O234" s="116">
        <v>0</v>
      </c>
      <c r="P234" s="116">
        <v>3</v>
      </c>
      <c r="Q234" s="116">
        <v>152.90799999999999</v>
      </c>
      <c r="R234" s="116">
        <v>0</v>
      </c>
      <c r="S234" s="115">
        <v>152.90799999999999</v>
      </c>
    </row>
    <row r="235" spans="1:19" ht="101.25" customHeight="1" x14ac:dyDescent="0.3">
      <c r="A235" s="23" t="s">
        <v>835</v>
      </c>
      <c r="B235" s="24" t="s">
        <v>842</v>
      </c>
      <c r="C235" s="21" t="s">
        <v>329</v>
      </c>
      <c r="D235" s="22" t="s">
        <v>495</v>
      </c>
      <c r="E235" s="25" t="s">
        <v>496</v>
      </c>
      <c r="F235" s="26">
        <v>45791</v>
      </c>
      <c r="G235" s="26">
        <v>45794</v>
      </c>
      <c r="H235" s="25" t="s">
        <v>183</v>
      </c>
      <c r="I235" s="151">
        <v>53.605499999999999</v>
      </c>
      <c r="J235" s="117">
        <f t="shared" si="3"/>
        <v>3.5</v>
      </c>
      <c r="K235" s="116">
        <v>0</v>
      </c>
      <c r="L235" s="116">
        <v>0</v>
      </c>
      <c r="M235" s="116">
        <v>0</v>
      </c>
      <c r="N235" s="116">
        <v>3</v>
      </c>
      <c r="O235" s="116">
        <v>0</v>
      </c>
      <c r="P235" s="116">
        <v>4</v>
      </c>
      <c r="Q235" s="116">
        <v>214.422</v>
      </c>
      <c r="R235" s="116">
        <v>0</v>
      </c>
      <c r="S235" s="115">
        <v>214.422</v>
      </c>
    </row>
    <row r="236" spans="1:19" ht="72.75" customHeight="1" x14ac:dyDescent="0.3">
      <c r="A236" s="23" t="s">
        <v>835</v>
      </c>
      <c r="B236" s="24" t="s">
        <v>843</v>
      </c>
      <c r="C236" s="21" t="s">
        <v>329</v>
      </c>
      <c r="D236" s="22" t="s">
        <v>723</v>
      </c>
      <c r="E236" s="25" t="s">
        <v>163</v>
      </c>
      <c r="F236" s="26">
        <v>45845</v>
      </c>
      <c r="G236" s="26">
        <v>45847</v>
      </c>
      <c r="H236" s="25" t="s">
        <v>1032</v>
      </c>
      <c r="I236" s="151">
        <v>270.63100000000003</v>
      </c>
      <c r="J236" s="117">
        <f t="shared" si="3"/>
        <v>2.5</v>
      </c>
      <c r="K236" s="116">
        <v>532.25300000000004</v>
      </c>
      <c r="L236" s="116">
        <v>532.25300000000004</v>
      </c>
      <c r="M236" s="116">
        <v>0</v>
      </c>
      <c r="N236" s="116">
        <v>2</v>
      </c>
      <c r="O236" s="116">
        <v>110.568</v>
      </c>
      <c r="P236" s="116">
        <v>3</v>
      </c>
      <c r="Q236" s="116">
        <v>169.072</v>
      </c>
      <c r="R236" s="116">
        <v>0</v>
      </c>
      <c r="S236" s="115">
        <v>811.89300000000003</v>
      </c>
    </row>
    <row r="237" spans="1:19" ht="78" customHeight="1" outlineLevel="1" x14ac:dyDescent="0.3">
      <c r="A237" s="23" t="s">
        <v>388</v>
      </c>
      <c r="B237" s="24" t="s">
        <v>53</v>
      </c>
      <c r="C237" s="21" t="s">
        <v>329</v>
      </c>
      <c r="D237" s="22" t="s">
        <v>386</v>
      </c>
      <c r="E237" s="25" t="s">
        <v>389</v>
      </c>
      <c r="F237" s="26">
        <v>45798</v>
      </c>
      <c r="G237" s="26">
        <v>45801</v>
      </c>
      <c r="H237" s="25" t="s">
        <v>387</v>
      </c>
      <c r="I237" s="151">
        <v>176.43287500000002</v>
      </c>
      <c r="J237" s="117">
        <f t="shared" si="3"/>
        <v>4</v>
      </c>
      <c r="K237" s="116">
        <v>279.96800000000002</v>
      </c>
      <c r="L237" s="116">
        <v>279.96800000000002</v>
      </c>
      <c r="M237" s="116">
        <v>0</v>
      </c>
      <c r="N237" s="116">
        <v>3</v>
      </c>
      <c r="O237" s="116">
        <v>191.30170000000001</v>
      </c>
      <c r="P237" s="116">
        <v>4</v>
      </c>
      <c r="Q237" s="116">
        <v>213.91399999999999</v>
      </c>
      <c r="R237" s="116">
        <v>20.547799999999999</v>
      </c>
      <c r="S237" s="115">
        <v>705.7315000000001</v>
      </c>
    </row>
    <row r="238" spans="1:19" ht="97.5" customHeight="1" outlineLevel="1" x14ac:dyDescent="0.3">
      <c r="A238" s="23" t="s">
        <v>388</v>
      </c>
      <c r="B238" s="24" t="s">
        <v>844</v>
      </c>
      <c r="C238" s="21" t="s">
        <v>329</v>
      </c>
      <c r="D238" s="22" t="s">
        <v>400</v>
      </c>
      <c r="E238" s="25" t="s">
        <v>401</v>
      </c>
      <c r="F238" s="26">
        <v>45781</v>
      </c>
      <c r="G238" s="26">
        <v>45785</v>
      </c>
      <c r="H238" s="25" t="s">
        <v>1050</v>
      </c>
      <c r="I238" s="151">
        <v>105.58012000000001</v>
      </c>
      <c r="J238" s="117">
        <f t="shared" si="3"/>
        <v>5</v>
      </c>
      <c r="K238" s="116">
        <v>233.536</v>
      </c>
      <c r="L238" s="116">
        <v>233.536</v>
      </c>
      <c r="M238" s="116">
        <v>0</v>
      </c>
      <c r="N238" s="116">
        <v>4</v>
      </c>
      <c r="O238" s="116">
        <v>145.87639999999999</v>
      </c>
      <c r="P238" s="116">
        <v>5</v>
      </c>
      <c r="Q238" s="116">
        <v>133.49430000000001</v>
      </c>
      <c r="R238" s="116">
        <v>14.9939</v>
      </c>
      <c r="S238" s="115">
        <v>527.90060000000005</v>
      </c>
    </row>
    <row r="239" spans="1:19" ht="126" customHeight="1" outlineLevel="1" x14ac:dyDescent="0.3">
      <c r="A239" s="23" t="s">
        <v>402</v>
      </c>
      <c r="B239" s="24" t="s">
        <v>54</v>
      </c>
      <c r="C239" s="21" t="s">
        <v>329</v>
      </c>
      <c r="D239" s="22" t="s">
        <v>403</v>
      </c>
      <c r="E239" s="25" t="s">
        <v>404</v>
      </c>
      <c r="F239" s="26">
        <v>45755</v>
      </c>
      <c r="G239" s="26">
        <v>45758</v>
      </c>
      <c r="H239" s="25" t="s">
        <v>188</v>
      </c>
      <c r="I239" s="151">
        <v>26.779500000000002</v>
      </c>
      <c r="J239" s="117">
        <f t="shared" si="3"/>
        <v>4</v>
      </c>
      <c r="K239" s="116">
        <v>0</v>
      </c>
      <c r="L239" s="116">
        <v>0</v>
      </c>
      <c r="M239" s="116">
        <v>0</v>
      </c>
      <c r="N239" s="116">
        <v>3</v>
      </c>
      <c r="O239" s="116">
        <v>0</v>
      </c>
      <c r="P239" s="116">
        <v>4</v>
      </c>
      <c r="Q239" s="116">
        <v>92.465000000000003</v>
      </c>
      <c r="R239" s="116">
        <v>14.653</v>
      </c>
      <c r="S239" s="115">
        <v>107.11800000000001</v>
      </c>
    </row>
    <row r="240" spans="1:19" ht="113.25" customHeight="1" outlineLevel="1" x14ac:dyDescent="0.3">
      <c r="A240" s="23" t="s">
        <v>402</v>
      </c>
      <c r="B240" s="24" t="s">
        <v>845</v>
      </c>
      <c r="C240" s="21" t="s">
        <v>329</v>
      </c>
      <c r="D240" s="22" t="s">
        <v>405</v>
      </c>
      <c r="E240" s="25" t="s">
        <v>406</v>
      </c>
      <c r="F240" s="26">
        <v>45755</v>
      </c>
      <c r="G240" s="26">
        <v>45756</v>
      </c>
      <c r="H240" s="25" t="s">
        <v>1031</v>
      </c>
      <c r="I240" s="151">
        <v>48.4375</v>
      </c>
      <c r="J240" s="117">
        <f t="shared" si="3"/>
        <v>2</v>
      </c>
      <c r="K240" s="116">
        <v>0</v>
      </c>
      <c r="L240" s="116">
        <v>0</v>
      </c>
      <c r="M240" s="116">
        <v>0</v>
      </c>
      <c r="N240" s="116">
        <v>1</v>
      </c>
      <c r="O240" s="116">
        <v>0</v>
      </c>
      <c r="P240" s="116">
        <v>2</v>
      </c>
      <c r="Q240" s="116">
        <v>96.875</v>
      </c>
      <c r="R240" s="116">
        <v>0</v>
      </c>
      <c r="S240" s="115">
        <v>96.875</v>
      </c>
    </row>
    <row r="241" spans="1:19" ht="51.75" x14ac:dyDescent="0.3">
      <c r="A241" s="23" t="s">
        <v>402</v>
      </c>
      <c r="B241" s="24" t="s">
        <v>846</v>
      </c>
      <c r="C241" s="21" t="s">
        <v>329</v>
      </c>
      <c r="D241" s="22" t="s">
        <v>238</v>
      </c>
      <c r="E241" s="25" t="s">
        <v>168</v>
      </c>
      <c r="F241" s="26">
        <v>45748</v>
      </c>
      <c r="G241" s="26">
        <v>45751</v>
      </c>
      <c r="H241" s="25" t="s">
        <v>240</v>
      </c>
      <c r="I241" s="151">
        <v>13.22625</v>
      </c>
      <c r="J241" s="117">
        <f t="shared" si="3"/>
        <v>4</v>
      </c>
      <c r="K241" s="116">
        <v>0</v>
      </c>
      <c r="L241" s="116">
        <v>0</v>
      </c>
      <c r="M241" s="116">
        <v>0</v>
      </c>
      <c r="N241" s="116">
        <v>3</v>
      </c>
      <c r="O241" s="116">
        <v>52.905000000000001</v>
      </c>
      <c r="P241" s="116">
        <v>4</v>
      </c>
      <c r="Q241" s="116">
        <v>0</v>
      </c>
      <c r="R241" s="116">
        <v>0</v>
      </c>
      <c r="S241" s="115">
        <v>52.905000000000001</v>
      </c>
    </row>
    <row r="242" spans="1:19" ht="51.75" x14ac:dyDescent="0.3">
      <c r="A242" s="23" t="s">
        <v>402</v>
      </c>
      <c r="B242" s="24" t="s">
        <v>847</v>
      </c>
      <c r="C242" s="21" t="s">
        <v>329</v>
      </c>
      <c r="D242" s="22" t="s">
        <v>238</v>
      </c>
      <c r="E242" s="25" t="s">
        <v>239</v>
      </c>
      <c r="F242" s="26">
        <v>45748</v>
      </c>
      <c r="G242" s="26">
        <v>45751</v>
      </c>
      <c r="H242" s="25" t="s">
        <v>240</v>
      </c>
      <c r="I242" s="151">
        <v>15.276250000000001</v>
      </c>
      <c r="J242" s="117">
        <f t="shared" si="3"/>
        <v>4</v>
      </c>
      <c r="K242" s="116">
        <v>0</v>
      </c>
      <c r="L242" s="116">
        <v>0</v>
      </c>
      <c r="M242" s="116">
        <v>0</v>
      </c>
      <c r="N242" s="116">
        <v>3</v>
      </c>
      <c r="O242" s="116">
        <v>52.905000000000001</v>
      </c>
      <c r="P242" s="116">
        <v>4</v>
      </c>
      <c r="Q242" s="116">
        <v>0</v>
      </c>
      <c r="R242" s="116">
        <v>8.1999999999999993</v>
      </c>
      <c r="S242" s="115">
        <v>61.105000000000004</v>
      </c>
    </row>
    <row r="243" spans="1:19" ht="114.75" customHeight="1" x14ac:dyDescent="0.3">
      <c r="A243" s="23" t="s">
        <v>402</v>
      </c>
      <c r="B243" s="24" t="s">
        <v>848</v>
      </c>
      <c r="C243" s="21" t="s">
        <v>329</v>
      </c>
      <c r="D243" s="22" t="s">
        <v>264</v>
      </c>
      <c r="E243" s="25" t="s">
        <v>169</v>
      </c>
      <c r="F243" s="26">
        <v>45760</v>
      </c>
      <c r="G243" s="26">
        <v>45763</v>
      </c>
      <c r="H243" s="25" t="s">
        <v>188</v>
      </c>
      <c r="I243" s="151">
        <v>10.76375</v>
      </c>
      <c r="J243" s="117">
        <f t="shared" si="3"/>
        <v>4</v>
      </c>
      <c r="K243" s="116">
        <v>0</v>
      </c>
      <c r="L243" s="116">
        <v>0</v>
      </c>
      <c r="M243" s="116">
        <v>0</v>
      </c>
      <c r="N243" s="116">
        <v>3</v>
      </c>
      <c r="O243" s="116">
        <v>43.055</v>
      </c>
      <c r="P243" s="116">
        <v>4</v>
      </c>
      <c r="Q243" s="116">
        <v>0</v>
      </c>
      <c r="R243" s="116">
        <v>0</v>
      </c>
      <c r="S243" s="115">
        <v>43.055</v>
      </c>
    </row>
    <row r="244" spans="1:19" ht="140.25" customHeight="1" x14ac:dyDescent="0.3">
      <c r="A244" s="23" t="s">
        <v>402</v>
      </c>
      <c r="B244" s="24" t="s">
        <v>849</v>
      </c>
      <c r="C244" s="21" t="s">
        <v>329</v>
      </c>
      <c r="D244" s="22" t="s">
        <v>223</v>
      </c>
      <c r="E244" s="25" t="s">
        <v>167</v>
      </c>
      <c r="F244" s="26">
        <v>45755</v>
      </c>
      <c r="G244" s="26">
        <v>45758</v>
      </c>
      <c r="H244" s="25" t="s">
        <v>188</v>
      </c>
      <c r="I244" s="151">
        <v>10.56175</v>
      </c>
      <c r="J244" s="117">
        <f t="shared" si="3"/>
        <v>4</v>
      </c>
      <c r="K244" s="116">
        <v>0</v>
      </c>
      <c r="L244" s="116">
        <v>0</v>
      </c>
      <c r="M244" s="116">
        <v>0</v>
      </c>
      <c r="N244" s="116">
        <v>3</v>
      </c>
      <c r="O244" s="116">
        <v>42.247</v>
      </c>
      <c r="P244" s="116">
        <v>4</v>
      </c>
      <c r="Q244" s="116">
        <v>0</v>
      </c>
      <c r="R244" s="116">
        <v>0</v>
      </c>
      <c r="S244" s="115">
        <v>42.247</v>
      </c>
    </row>
    <row r="245" spans="1:19" ht="96.75" customHeight="1" x14ac:dyDescent="0.3">
      <c r="A245" s="23" t="s">
        <v>402</v>
      </c>
      <c r="B245" s="24" t="s">
        <v>850</v>
      </c>
      <c r="C245" s="21" t="s">
        <v>329</v>
      </c>
      <c r="D245" s="22" t="s">
        <v>455</v>
      </c>
      <c r="E245" s="25" t="s">
        <v>206</v>
      </c>
      <c r="F245" s="26">
        <v>45782</v>
      </c>
      <c r="G245" s="26">
        <v>45785</v>
      </c>
      <c r="H245" s="25" t="s">
        <v>1065</v>
      </c>
      <c r="I245" s="151">
        <v>30.44575</v>
      </c>
      <c r="J245" s="117">
        <f t="shared" si="3"/>
        <v>5</v>
      </c>
      <c r="K245" s="116">
        <v>0</v>
      </c>
      <c r="L245" s="116">
        <v>0</v>
      </c>
      <c r="M245" s="116">
        <v>0</v>
      </c>
      <c r="N245" s="116">
        <v>3</v>
      </c>
      <c r="O245" s="116">
        <v>0</v>
      </c>
      <c r="P245" s="116">
        <v>4</v>
      </c>
      <c r="Q245" s="116">
        <v>121.783</v>
      </c>
      <c r="R245" s="116">
        <v>0</v>
      </c>
      <c r="S245" s="115">
        <v>121.783</v>
      </c>
    </row>
    <row r="246" spans="1:19" ht="80.25" customHeight="1" x14ac:dyDescent="0.3">
      <c r="A246" s="23" t="s">
        <v>402</v>
      </c>
      <c r="B246" s="24" t="s">
        <v>851</v>
      </c>
      <c r="C246" s="21" t="s">
        <v>329</v>
      </c>
      <c r="D246" s="22" t="s">
        <v>457</v>
      </c>
      <c r="E246" s="25" t="s">
        <v>458</v>
      </c>
      <c r="F246" s="26">
        <v>45781</v>
      </c>
      <c r="G246" s="26">
        <v>45785</v>
      </c>
      <c r="H246" s="25" t="s">
        <v>1078</v>
      </c>
      <c r="I246" s="151">
        <v>118.5586</v>
      </c>
      <c r="J246" s="117">
        <f t="shared" si="3"/>
        <v>5</v>
      </c>
      <c r="K246" s="116">
        <v>239.57599999999999</v>
      </c>
      <c r="L246" s="116">
        <v>239.57599999999999</v>
      </c>
      <c r="M246" s="116">
        <v>0</v>
      </c>
      <c r="N246" s="116">
        <v>4</v>
      </c>
      <c r="O246" s="116">
        <v>152.64500000000001</v>
      </c>
      <c r="P246" s="116">
        <v>5</v>
      </c>
      <c r="Q246" s="116">
        <v>200.572</v>
      </c>
      <c r="R246" s="116">
        <v>0</v>
      </c>
      <c r="S246" s="115">
        <v>592.79300000000001</v>
      </c>
    </row>
    <row r="247" spans="1:19" ht="56.25" customHeight="1" x14ac:dyDescent="0.3">
      <c r="A247" s="23" t="s">
        <v>402</v>
      </c>
      <c r="B247" s="24" t="s">
        <v>852</v>
      </c>
      <c r="C247" s="21" t="s">
        <v>329</v>
      </c>
      <c r="D247" s="22" t="s">
        <v>457</v>
      </c>
      <c r="E247" s="25" t="s">
        <v>459</v>
      </c>
      <c r="F247" s="26">
        <v>45781</v>
      </c>
      <c r="G247" s="26">
        <v>45785</v>
      </c>
      <c r="H247" s="25" t="s">
        <v>1078</v>
      </c>
      <c r="I247" s="151">
        <v>119.1686</v>
      </c>
      <c r="J247" s="117">
        <f t="shared" si="3"/>
        <v>3.75</v>
      </c>
      <c r="K247" s="116">
        <v>239.57599999999999</v>
      </c>
      <c r="L247" s="116">
        <v>239.57599999999999</v>
      </c>
      <c r="M247" s="116">
        <v>0</v>
      </c>
      <c r="N247" s="116">
        <v>4</v>
      </c>
      <c r="O247" s="116">
        <v>155.69499999999999</v>
      </c>
      <c r="P247" s="116">
        <v>5</v>
      </c>
      <c r="Q247" s="116">
        <v>200.572</v>
      </c>
      <c r="R247" s="116">
        <v>0</v>
      </c>
      <c r="S247" s="115">
        <v>595.84299999999996</v>
      </c>
    </row>
    <row r="248" spans="1:19" ht="75" customHeight="1" x14ac:dyDescent="0.3">
      <c r="A248" s="23" t="s">
        <v>402</v>
      </c>
      <c r="B248" s="24" t="s">
        <v>853</v>
      </c>
      <c r="C248" s="21" t="s">
        <v>329</v>
      </c>
      <c r="D248" s="22" t="s">
        <v>457</v>
      </c>
      <c r="E248" s="25" t="s">
        <v>460</v>
      </c>
      <c r="F248" s="26">
        <v>45781</v>
      </c>
      <c r="G248" s="26">
        <v>45785</v>
      </c>
      <c r="H248" s="25" t="s">
        <v>1078</v>
      </c>
      <c r="I248" s="151">
        <v>118.5586</v>
      </c>
      <c r="J248" s="117">
        <f t="shared" si="3"/>
        <v>4.333333333333333</v>
      </c>
      <c r="K248" s="116">
        <v>239.57599999999999</v>
      </c>
      <c r="L248" s="116">
        <v>239.57599999999999</v>
      </c>
      <c r="M248" s="116">
        <v>0</v>
      </c>
      <c r="N248" s="116">
        <v>4</v>
      </c>
      <c r="O248" s="116">
        <v>152.64500000000001</v>
      </c>
      <c r="P248" s="116">
        <v>5</v>
      </c>
      <c r="Q248" s="116">
        <v>200.572</v>
      </c>
      <c r="R248" s="116">
        <v>0</v>
      </c>
      <c r="S248" s="115">
        <v>592.79300000000001</v>
      </c>
    </row>
    <row r="249" spans="1:19" ht="101.25" customHeight="1" x14ac:dyDescent="0.3">
      <c r="A249" s="23" t="s">
        <v>402</v>
      </c>
      <c r="B249" s="24" t="s">
        <v>854</v>
      </c>
      <c r="C249" s="21" t="s">
        <v>329</v>
      </c>
      <c r="D249" s="22" t="s">
        <v>530</v>
      </c>
      <c r="E249" s="25" t="s">
        <v>520</v>
      </c>
      <c r="F249" s="26">
        <v>45804</v>
      </c>
      <c r="G249" s="26">
        <v>45806</v>
      </c>
      <c r="H249" s="25" t="s">
        <v>1031</v>
      </c>
      <c r="I249" s="151">
        <v>151.31633333333332</v>
      </c>
      <c r="J249" s="117">
        <f t="shared" si="3"/>
        <v>3</v>
      </c>
      <c r="K249" s="116">
        <v>150.94999999999999</v>
      </c>
      <c r="L249" s="116">
        <v>150.94999999999999</v>
      </c>
      <c r="M249" s="116">
        <v>0</v>
      </c>
      <c r="N249" s="116">
        <v>2</v>
      </c>
      <c r="O249" s="116">
        <v>107.80699999999999</v>
      </c>
      <c r="P249" s="116">
        <v>3</v>
      </c>
      <c r="Q249" s="116">
        <v>146.88900000000001</v>
      </c>
      <c r="R249" s="116">
        <v>48.302999999999997</v>
      </c>
      <c r="S249" s="115">
        <v>453.94899999999996</v>
      </c>
    </row>
    <row r="250" spans="1:19" ht="107.25" customHeight="1" x14ac:dyDescent="0.3">
      <c r="A250" s="23" t="s">
        <v>402</v>
      </c>
      <c r="B250" s="24" t="s">
        <v>855</v>
      </c>
      <c r="C250" s="21" t="s">
        <v>329</v>
      </c>
      <c r="D250" s="22" t="s">
        <v>542</v>
      </c>
      <c r="E250" s="25" t="s">
        <v>543</v>
      </c>
      <c r="F250" s="26">
        <v>45810</v>
      </c>
      <c r="G250" s="26">
        <v>45814</v>
      </c>
      <c r="H250" s="25" t="s">
        <v>1051</v>
      </c>
      <c r="I250" s="151">
        <v>26.393999999999998</v>
      </c>
      <c r="J250" s="117">
        <f t="shared" si="3"/>
        <v>4</v>
      </c>
      <c r="K250" s="116">
        <v>0</v>
      </c>
      <c r="L250" s="116">
        <v>0</v>
      </c>
      <c r="M250" s="116">
        <v>0</v>
      </c>
      <c r="N250" s="116">
        <v>4</v>
      </c>
      <c r="O250" s="116">
        <v>0</v>
      </c>
      <c r="P250" s="116">
        <v>5</v>
      </c>
      <c r="Q250" s="116">
        <v>131.97</v>
      </c>
      <c r="R250" s="116">
        <v>0</v>
      </c>
      <c r="S250" s="115">
        <v>131.97</v>
      </c>
    </row>
    <row r="251" spans="1:19" ht="81" customHeight="1" x14ac:dyDescent="0.3">
      <c r="A251" s="23" t="s">
        <v>402</v>
      </c>
      <c r="B251" s="24" t="s">
        <v>856</v>
      </c>
      <c r="C251" s="21" t="s">
        <v>329</v>
      </c>
      <c r="D251" s="22" t="s">
        <v>588</v>
      </c>
      <c r="E251" s="25" t="s">
        <v>166</v>
      </c>
      <c r="F251" s="26">
        <v>45831</v>
      </c>
      <c r="G251" s="26">
        <v>45833</v>
      </c>
      <c r="H251" s="25" t="s">
        <v>1032</v>
      </c>
      <c r="I251" s="151">
        <v>55.050666666666665</v>
      </c>
      <c r="J251" s="117">
        <f t="shared" si="3"/>
        <v>3.3333333333333335</v>
      </c>
      <c r="K251" s="116">
        <v>0</v>
      </c>
      <c r="L251" s="116">
        <v>0</v>
      </c>
      <c r="M251" s="116">
        <v>0</v>
      </c>
      <c r="N251" s="116">
        <v>2</v>
      </c>
      <c r="O251" s="116">
        <v>0</v>
      </c>
      <c r="P251" s="116">
        <v>3</v>
      </c>
      <c r="Q251" s="116">
        <v>165.15199999999999</v>
      </c>
      <c r="R251" s="116">
        <v>0</v>
      </c>
      <c r="S251" s="115">
        <v>165.15199999999999</v>
      </c>
    </row>
    <row r="252" spans="1:19" ht="81" customHeight="1" x14ac:dyDescent="0.3">
      <c r="A252" s="23" t="s">
        <v>402</v>
      </c>
      <c r="B252" s="24" t="s">
        <v>857</v>
      </c>
      <c r="C252" s="21" t="s">
        <v>329</v>
      </c>
      <c r="D252" s="22" t="s">
        <v>588</v>
      </c>
      <c r="E252" s="25" t="s">
        <v>459</v>
      </c>
      <c r="F252" s="26">
        <v>45831</v>
      </c>
      <c r="G252" s="26">
        <v>45833</v>
      </c>
      <c r="H252" s="25" t="s">
        <v>1032</v>
      </c>
      <c r="I252" s="151">
        <v>55.050666666666665</v>
      </c>
      <c r="J252" s="117">
        <f t="shared" si="3"/>
        <v>3.75</v>
      </c>
      <c r="K252" s="116">
        <v>0</v>
      </c>
      <c r="L252" s="116">
        <v>0</v>
      </c>
      <c r="M252" s="116">
        <v>0</v>
      </c>
      <c r="N252" s="116">
        <v>2</v>
      </c>
      <c r="O252" s="116">
        <v>0</v>
      </c>
      <c r="P252" s="116">
        <v>3</v>
      </c>
      <c r="Q252" s="116">
        <v>165.15199999999999</v>
      </c>
      <c r="R252" s="116">
        <v>0</v>
      </c>
      <c r="S252" s="115">
        <v>165.15199999999999</v>
      </c>
    </row>
    <row r="253" spans="1:19" ht="81" customHeight="1" x14ac:dyDescent="0.3">
      <c r="A253" s="23" t="s">
        <v>402</v>
      </c>
      <c r="B253" s="24" t="s">
        <v>858</v>
      </c>
      <c r="C253" s="21" t="s">
        <v>329</v>
      </c>
      <c r="D253" s="22" t="s">
        <v>588</v>
      </c>
      <c r="E253" s="25" t="s">
        <v>212</v>
      </c>
      <c r="F253" s="26">
        <v>45831</v>
      </c>
      <c r="G253" s="26">
        <v>45834</v>
      </c>
      <c r="H253" s="25" t="s">
        <v>1032</v>
      </c>
      <c r="I253" s="151">
        <v>55.050750000000001</v>
      </c>
      <c r="J253" s="117">
        <f t="shared" si="3"/>
        <v>4</v>
      </c>
      <c r="K253" s="116">
        <v>0</v>
      </c>
      <c r="L253" s="116">
        <v>0</v>
      </c>
      <c r="M253" s="116">
        <v>0</v>
      </c>
      <c r="N253" s="116">
        <v>3</v>
      </c>
      <c r="O253" s="116">
        <v>0</v>
      </c>
      <c r="P253" s="116">
        <v>4</v>
      </c>
      <c r="Q253" s="116">
        <v>220.203</v>
      </c>
      <c r="R253" s="116">
        <v>0</v>
      </c>
      <c r="S253" s="115">
        <v>220.203</v>
      </c>
    </row>
    <row r="254" spans="1:19" ht="69" x14ac:dyDescent="0.3">
      <c r="A254" s="23" t="s">
        <v>402</v>
      </c>
      <c r="B254" s="24" t="s">
        <v>859</v>
      </c>
      <c r="C254" s="21" t="s">
        <v>329</v>
      </c>
      <c r="D254" s="22" t="s">
        <v>610</v>
      </c>
      <c r="E254" s="25" t="s">
        <v>877</v>
      </c>
      <c r="F254" s="26">
        <v>45825</v>
      </c>
      <c r="G254" s="26">
        <v>45829</v>
      </c>
      <c r="H254" s="25" t="s">
        <v>1051</v>
      </c>
      <c r="I254" s="151">
        <v>129.8296</v>
      </c>
      <c r="J254" s="117">
        <f t="shared" si="3"/>
        <v>5</v>
      </c>
      <c r="K254" s="116">
        <v>201.34699999999998</v>
      </c>
      <c r="L254" s="116">
        <v>201.34699999999998</v>
      </c>
      <c r="M254" s="116">
        <v>0</v>
      </c>
      <c r="N254" s="116">
        <v>4</v>
      </c>
      <c r="O254" s="116">
        <v>291.62700000000001</v>
      </c>
      <c r="P254" s="116">
        <v>5</v>
      </c>
      <c r="Q254" s="116">
        <v>133.62700000000001</v>
      </c>
      <c r="R254" s="116">
        <v>22.547000000000001</v>
      </c>
      <c r="S254" s="115">
        <v>649.14800000000002</v>
      </c>
    </row>
    <row r="255" spans="1:19" ht="72.75" customHeight="1" x14ac:dyDescent="0.3">
      <c r="A255" s="23" t="s">
        <v>402</v>
      </c>
      <c r="B255" s="24" t="s">
        <v>860</v>
      </c>
      <c r="C255" s="21" t="s">
        <v>329</v>
      </c>
      <c r="D255" s="22" t="s">
        <v>610</v>
      </c>
      <c r="E255" s="25" t="s">
        <v>721</v>
      </c>
      <c r="F255" s="26">
        <v>45825</v>
      </c>
      <c r="G255" s="26">
        <v>45829</v>
      </c>
      <c r="H255" s="25" t="s">
        <v>1051</v>
      </c>
      <c r="I255" s="151">
        <v>122.28319999999999</v>
      </c>
      <c r="J255" s="117">
        <f t="shared" si="3"/>
        <v>5</v>
      </c>
      <c r="K255" s="116">
        <v>186.16200000000001</v>
      </c>
      <c r="L255" s="116">
        <v>186.16200000000001</v>
      </c>
      <c r="M255" s="116">
        <v>0</v>
      </c>
      <c r="N255" s="116">
        <v>4</v>
      </c>
      <c r="O255" s="116">
        <v>291.62700000000001</v>
      </c>
      <c r="P255" s="116">
        <v>5</v>
      </c>
      <c r="Q255" s="116">
        <v>133.62700000000001</v>
      </c>
      <c r="R255" s="116">
        <v>0</v>
      </c>
      <c r="S255" s="115">
        <v>611.41599999999994</v>
      </c>
    </row>
    <row r="256" spans="1:19" ht="96" customHeight="1" x14ac:dyDescent="0.3">
      <c r="A256" s="23" t="s">
        <v>402</v>
      </c>
      <c r="B256" s="24" t="s">
        <v>861</v>
      </c>
      <c r="C256" s="21" t="s">
        <v>329</v>
      </c>
      <c r="D256" s="22" t="s">
        <v>611</v>
      </c>
      <c r="E256" s="25" t="s">
        <v>624</v>
      </c>
      <c r="F256" s="26">
        <v>45825</v>
      </c>
      <c r="G256" s="26">
        <v>45829</v>
      </c>
      <c r="H256" s="25" t="s">
        <v>1051</v>
      </c>
      <c r="I256" s="151">
        <v>125.3202</v>
      </c>
      <c r="J256" s="117">
        <f t="shared" si="3"/>
        <v>4.333333333333333</v>
      </c>
      <c r="K256" s="116">
        <v>201.34699999999998</v>
      </c>
      <c r="L256" s="116">
        <v>201.34699999999998</v>
      </c>
      <c r="M256" s="116">
        <v>0</v>
      </c>
      <c r="N256" s="116">
        <v>4</v>
      </c>
      <c r="O256" s="116">
        <v>291.62700000000001</v>
      </c>
      <c r="P256" s="116">
        <v>5</v>
      </c>
      <c r="Q256" s="116">
        <v>133.62700000000001</v>
      </c>
      <c r="R256" s="116">
        <v>0</v>
      </c>
      <c r="S256" s="115">
        <v>626.601</v>
      </c>
    </row>
    <row r="257" spans="1:19" ht="80.25" customHeight="1" x14ac:dyDescent="0.3">
      <c r="A257" s="23" t="s">
        <v>402</v>
      </c>
      <c r="B257" s="24" t="s">
        <v>862</v>
      </c>
      <c r="C257" s="21" t="s">
        <v>329</v>
      </c>
      <c r="D257" s="22" t="s">
        <v>620</v>
      </c>
      <c r="E257" s="25" t="s">
        <v>458</v>
      </c>
      <c r="F257" s="26">
        <v>45833</v>
      </c>
      <c r="G257" s="26">
        <v>45836</v>
      </c>
      <c r="H257" s="25" t="s">
        <v>181</v>
      </c>
      <c r="I257" s="151">
        <v>44.771250000000002</v>
      </c>
      <c r="J257" s="117">
        <f t="shared" si="3"/>
        <v>5</v>
      </c>
      <c r="K257" s="116">
        <v>0</v>
      </c>
      <c r="L257" s="116">
        <v>0</v>
      </c>
      <c r="M257" s="116">
        <v>0</v>
      </c>
      <c r="N257" s="116">
        <v>3</v>
      </c>
      <c r="O257" s="116">
        <v>65.575000000000003</v>
      </c>
      <c r="P257" s="116">
        <v>4</v>
      </c>
      <c r="Q257" s="116">
        <v>113.51</v>
      </c>
      <c r="R257" s="116">
        <v>0</v>
      </c>
      <c r="S257" s="115">
        <v>179.08500000000001</v>
      </c>
    </row>
    <row r="258" spans="1:19" ht="75" customHeight="1" x14ac:dyDescent="0.3">
      <c r="A258" s="23" t="s">
        <v>402</v>
      </c>
      <c r="B258" s="24" t="s">
        <v>863</v>
      </c>
      <c r="C258" s="21" t="s">
        <v>329</v>
      </c>
      <c r="D258" s="22" t="s">
        <v>620</v>
      </c>
      <c r="E258" s="25" t="s">
        <v>166</v>
      </c>
      <c r="F258" s="26">
        <v>45833</v>
      </c>
      <c r="G258" s="26">
        <v>45836</v>
      </c>
      <c r="H258" s="25" t="s">
        <v>181</v>
      </c>
      <c r="I258" s="151">
        <v>50.235999999999997</v>
      </c>
      <c r="J258" s="117">
        <f t="shared" si="3"/>
        <v>3.3333333333333335</v>
      </c>
      <c r="K258" s="116">
        <v>0</v>
      </c>
      <c r="L258" s="116">
        <v>0</v>
      </c>
      <c r="M258" s="116">
        <v>0</v>
      </c>
      <c r="N258" s="116">
        <v>3</v>
      </c>
      <c r="O258" s="116">
        <v>65.575000000000003</v>
      </c>
      <c r="P258" s="116">
        <v>3</v>
      </c>
      <c r="Q258" s="116">
        <v>85.132999999999996</v>
      </c>
      <c r="R258" s="116">
        <v>0</v>
      </c>
      <c r="S258" s="115">
        <v>150.708</v>
      </c>
    </row>
    <row r="259" spans="1:19" ht="75" customHeight="1" x14ac:dyDescent="0.3">
      <c r="A259" s="23" t="s">
        <v>402</v>
      </c>
      <c r="B259" s="24" t="s">
        <v>864</v>
      </c>
      <c r="C259" s="21" t="s">
        <v>329</v>
      </c>
      <c r="D259" s="22" t="s">
        <v>620</v>
      </c>
      <c r="E259" s="25" t="s">
        <v>459</v>
      </c>
      <c r="F259" s="26">
        <v>45833</v>
      </c>
      <c r="G259" s="26">
        <v>45836</v>
      </c>
      <c r="H259" s="25" t="s">
        <v>181</v>
      </c>
      <c r="I259" s="151">
        <v>50.235999999999997</v>
      </c>
      <c r="J259" s="117">
        <f t="shared" si="3"/>
        <v>3.75</v>
      </c>
      <c r="K259" s="116">
        <v>0</v>
      </c>
      <c r="L259" s="116">
        <v>0</v>
      </c>
      <c r="M259" s="116">
        <v>0</v>
      </c>
      <c r="N259" s="116">
        <v>3</v>
      </c>
      <c r="O259" s="116">
        <v>65.575000000000003</v>
      </c>
      <c r="P259" s="116">
        <v>3</v>
      </c>
      <c r="Q259" s="116">
        <v>85.132999999999996</v>
      </c>
      <c r="R259" s="116">
        <v>0</v>
      </c>
      <c r="S259" s="115">
        <v>150.708</v>
      </c>
    </row>
    <row r="260" spans="1:19" ht="75" customHeight="1" x14ac:dyDescent="0.3">
      <c r="A260" s="23" t="s">
        <v>402</v>
      </c>
      <c r="B260" s="24" t="s">
        <v>865</v>
      </c>
      <c r="C260" s="21" t="s">
        <v>329</v>
      </c>
      <c r="D260" s="22" t="s">
        <v>620</v>
      </c>
      <c r="E260" s="25" t="s">
        <v>460</v>
      </c>
      <c r="F260" s="26">
        <v>45833</v>
      </c>
      <c r="G260" s="26">
        <v>45836</v>
      </c>
      <c r="H260" s="25" t="s">
        <v>181</v>
      </c>
      <c r="I260" s="151">
        <v>44.771250000000002</v>
      </c>
      <c r="J260" s="117">
        <f t="shared" si="3"/>
        <v>4.333333333333333</v>
      </c>
      <c r="K260" s="116">
        <v>0</v>
      </c>
      <c r="L260" s="116">
        <v>0</v>
      </c>
      <c r="M260" s="116">
        <v>0</v>
      </c>
      <c r="N260" s="116">
        <v>3</v>
      </c>
      <c r="O260" s="116">
        <v>65.575000000000003</v>
      </c>
      <c r="P260" s="116">
        <v>4</v>
      </c>
      <c r="Q260" s="116">
        <v>113.51</v>
      </c>
      <c r="R260" s="116">
        <v>0</v>
      </c>
      <c r="S260" s="115">
        <v>179.08500000000001</v>
      </c>
    </row>
    <row r="261" spans="1:19" ht="91.5" customHeight="1" x14ac:dyDescent="0.3">
      <c r="A261" s="23" t="s">
        <v>402</v>
      </c>
      <c r="B261" s="24" t="s">
        <v>866</v>
      </c>
      <c r="C261" s="21" t="s">
        <v>329</v>
      </c>
      <c r="D261" s="22" t="s">
        <v>620</v>
      </c>
      <c r="E261" s="25" t="s">
        <v>621</v>
      </c>
      <c r="F261" s="26">
        <v>45833</v>
      </c>
      <c r="G261" s="26">
        <v>45836</v>
      </c>
      <c r="H261" s="25" t="s">
        <v>181</v>
      </c>
      <c r="I261" s="151">
        <v>44.771250000000002</v>
      </c>
      <c r="J261" s="117">
        <f t="shared" si="3"/>
        <v>4</v>
      </c>
      <c r="K261" s="116">
        <v>0</v>
      </c>
      <c r="L261" s="116">
        <v>0</v>
      </c>
      <c r="M261" s="116">
        <v>0</v>
      </c>
      <c r="N261" s="116">
        <v>3</v>
      </c>
      <c r="O261" s="116">
        <v>65.575000000000003</v>
      </c>
      <c r="P261" s="116">
        <v>4</v>
      </c>
      <c r="Q261" s="116">
        <v>113.51</v>
      </c>
      <c r="R261" s="116">
        <v>0</v>
      </c>
      <c r="S261" s="115">
        <v>179.08500000000001</v>
      </c>
    </row>
    <row r="262" spans="1:19" ht="127.5" customHeight="1" x14ac:dyDescent="0.3">
      <c r="A262" s="23" t="s">
        <v>402</v>
      </c>
      <c r="B262" s="24" t="s">
        <v>867</v>
      </c>
      <c r="C262" s="21" t="s">
        <v>329</v>
      </c>
      <c r="D262" s="22" t="s">
        <v>622</v>
      </c>
      <c r="E262" s="25" t="s">
        <v>623</v>
      </c>
      <c r="F262" s="26">
        <v>45833</v>
      </c>
      <c r="G262" s="26">
        <v>45836</v>
      </c>
      <c r="H262" s="25" t="s">
        <v>181</v>
      </c>
      <c r="I262" s="151">
        <v>44.771250000000002</v>
      </c>
      <c r="J262" s="117">
        <f t="shared" si="3"/>
        <v>4</v>
      </c>
      <c r="K262" s="116">
        <v>0</v>
      </c>
      <c r="L262" s="116">
        <v>0</v>
      </c>
      <c r="M262" s="116">
        <v>0</v>
      </c>
      <c r="N262" s="116">
        <v>3</v>
      </c>
      <c r="O262" s="116">
        <v>65.575000000000003</v>
      </c>
      <c r="P262" s="116">
        <v>4</v>
      </c>
      <c r="Q262" s="116">
        <v>113.51</v>
      </c>
      <c r="R262" s="116">
        <v>0</v>
      </c>
      <c r="S262" s="115">
        <v>179.08500000000001</v>
      </c>
    </row>
    <row r="263" spans="1:19" ht="127.5" customHeight="1" x14ac:dyDescent="0.3">
      <c r="A263" s="23" t="s">
        <v>402</v>
      </c>
      <c r="B263" s="24" t="s">
        <v>868</v>
      </c>
      <c r="C263" s="21" t="s">
        <v>329</v>
      </c>
      <c r="D263" s="22" t="s">
        <v>622</v>
      </c>
      <c r="E263" s="25" t="s">
        <v>169</v>
      </c>
      <c r="F263" s="26">
        <v>45833</v>
      </c>
      <c r="G263" s="26">
        <v>45836</v>
      </c>
      <c r="H263" s="25" t="s">
        <v>181</v>
      </c>
      <c r="I263" s="151">
        <v>44.771250000000002</v>
      </c>
      <c r="J263" s="117">
        <f t="shared" si="3"/>
        <v>4</v>
      </c>
      <c r="K263" s="116">
        <v>0</v>
      </c>
      <c r="L263" s="116">
        <v>0</v>
      </c>
      <c r="M263" s="116">
        <v>0</v>
      </c>
      <c r="N263" s="116">
        <v>3</v>
      </c>
      <c r="O263" s="116">
        <v>65.575000000000003</v>
      </c>
      <c r="P263" s="116">
        <v>4</v>
      </c>
      <c r="Q263" s="116">
        <v>113.51</v>
      </c>
      <c r="R263" s="116">
        <v>0</v>
      </c>
      <c r="S263" s="115">
        <v>179.08500000000001</v>
      </c>
    </row>
    <row r="264" spans="1:19" ht="99" customHeight="1" x14ac:dyDescent="0.3">
      <c r="A264" s="23" t="s">
        <v>402</v>
      </c>
      <c r="B264" s="24" t="s">
        <v>869</v>
      </c>
      <c r="C264" s="21" t="s">
        <v>329</v>
      </c>
      <c r="D264" s="22" t="s">
        <v>622</v>
      </c>
      <c r="E264" s="25" t="s">
        <v>624</v>
      </c>
      <c r="F264" s="26">
        <v>45833</v>
      </c>
      <c r="G264" s="26">
        <v>45836</v>
      </c>
      <c r="H264" s="25" t="s">
        <v>181</v>
      </c>
      <c r="I264" s="151">
        <v>44.771250000000002</v>
      </c>
      <c r="J264" s="117">
        <f t="shared" si="3"/>
        <v>4.333333333333333</v>
      </c>
      <c r="K264" s="116">
        <v>0</v>
      </c>
      <c r="L264" s="116">
        <v>0</v>
      </c>
      <c r="M264" s="116">
        <v>0</v>
      </c>
      <c r="N264" s="116">
        <v>3</v>
      </c>
      <c r="O264" s="116">
        <v>65.575000000000003</v>
      </c>
      <c r="P264" s="116">
        <v>4</v>
      </c>
      <c r="Q264" s="116">
        <v>113.51</v>
      </c>
      <c r="R264" s="116">
        <v>0</v>
      </c>
      <c r="S264" s="115">
        <v>179.08500000000001</v>
      </c>
    </row>
    <row r="265" spans="1:19" ht="75" customHeight="1" x14ac:dyDescent="0.3">
      <c r="A265" s="23" t="s">
        <v>402</v>
      </c>
      <c r="B265" s="24" t="s">
        <v>870</v>
      </c>
      <c r="C265" s="21" t="s">
        <v>329</v>
      </c>
      <c r="D265" s="22" t="s">
        <v>626</v>
      </c>
      <c r="E265" s="25" t="s">
        <v>458</v>
      </c>
      <c r="F265" s="26">
        <v>45845</v>
      </c>
      <c r="G265" s="26">
        <v>45850</v>
      </c>
      <c r="H265" s="25" t="s">
        <v>189</v>
      </c>
      <c r="I265" s="151">
        <v>166.25149999999999</v>
      </c>
      <c r="J265" s="117">
        <f t="shared" si="3"/>
        <v>5</v>
      </c>
      <c r="K265" s="116">
        <v>393.08699999999999</v>
      </c>
      <c r="L265" s="116">
        <v>393.08699999999999</v>
      </c>
      <c r="M265" s="116">
        <v>0</v>
      </c>
      <c r="N265" s="116">
        <v>5</v>
      </c>
      <c r="O265" s="116">
        <v>240.61799999999999</v>
      </c>
      <c r="P265" s="116">
        <v>6</v>
      </c>
      <c r="Q265" s="116">
        <v>363.80399999999997</v>
      </c>
      <c r="R265" s="116">
        <v>0</v>
      </c>
      <c r="S265" s="115">
        <v>997.5089999999999</v>
      </c>
    </row>
    <row r="266" spans="1:19" ht="99.75" customHeight="1" x14ac:dyDescent="0.3">
      <c r="A266" s="23" t="s">
        <v>402</v>
      </c>
      <c r="B266" s="24" t="s">
        <v>871</v>
      </c>
      <c r="C266" s="21" t="s">
        <v>329</v>
      </c>
      <c r="D266" s="22" t="s">
        <v>626</v>
      </c>
      <c r="E266" s="25" t="s">
        <v>206</v>
      </c>
      <c r="F266" s="26">
        <v>45845</v>
      </c>
      <c r="G266" s="26">
        <v>45850</v>
      </c>
      <c r="H266" s="25" t="s">
        <v>189</v>
      </c>
      <c r="I266" s="151">
        <v>166.25149999999999</v>
      </c>
      <c r="J266" s="117">
        <f t="shared" si="3"/>
        <v>5</v>
      </c>
      <c r="K266" s="116">
        <v>393.08699999999999</v>
      </c>
      <c r="L266" s="116">
        <v>393.08699999999999</v>
      </c>
      <c r="M266" s="116">
        <v>0</v>
      </c>
      <c r="N266" s="116">
        <v>5</v>
      </c>
      <c r="O266" s="116">
        <v>240.61799999999999</v>
      </c>
      <c r="P266" s="116">
        <v>6</v>
      </c>
      <c r="Q266" s="116">
        <v>363.80399999999997</v>
      </c>
      <c r="R266" s="116">
        <v>0</v>
      </c>
      <c r="S266" s="115">
        <v>997.5089999999999</v>
      </c>
    </row>
    <row r="267" spans="1:19" ht="51.75" x14ac:dyDescent="0.3">
      <c r="A267" s="23" t="s">
        <v>402</v>
      </c>
      <c r="B267" s="24" t="s">
        <v>872</v>
      </c>
      <c r="C267" s="21" t="s">
        <v>329</v>
      </c>
      <c r="D267" s="22" t="s">
        <v>726</v>
      </c>
      <c r="E267" s="25" t="s">
        <v>166</v>
      </c>
      <c r="F267" s="26">
        <v>45853</v>
      </c>
      <c r="G267" s="26">
        <v>45856</v>
      </c>
      <c r="H267" s="25" t="s">
        <v>1031</v>
      </c>
      <c r="I267" s="151">
        <v>54.642499999999998</v>
      </c>
      <c r="J267" s="117">
        <f t="shared" ref="J267:J330" si="4">AVERAGEIFS(P:P, E:E, E267)</f>
        <v>3.3333333333333335</v>
      </c>
      <c r="K267" s="116">
        <v>218.57</v>
      </c>
      <c r="L267" s="116">
        <v>218.57</v>
      </c>
      <c r="M267" s="116">
        <v>0</v>
      </c>
      <c r="N267" s="116">
        <v>3</v>
      </c>
      <c r="O267" s="116">
        <v>0</v>
      </c>
      <c r="P267" s="116">
        <v>4</v>
      </c>
      <c r="Q267" s="116">
        <v>0</v>
      </c>
      <c r="R267" s="116">
        <v>0</v>
      </c>
      <c r="S267" s="115">
        <v>218.57</v>
      </c>
    </row>
    <row r="268" spans="1:19" ht="57" customHeight="1" x14ac:dyDescent="0.3">
      <c r="A268" s="23" t="s">
        <v>402</v>
      </c>
      <c r="B268" s="24" t="s">
        <v>873</v>
      </c>
      <c r="C268" s="21" t="s">
        <v>329</v>
      </c>
      <c r="D268" s="22" t="s">
        <v>726</v>
      </c>
      <c r="E268" s="25" t="s">
        <v>459</v>
      </c>
      <c r="F268" s="26">
        <v>45853</v>
      </c>
      <c r="G268" s="26">
        <v>45856</v>
      </c>
      <c r="H268" s="25" t="s">
        <v>1031</v>
      </c>
      <c r="I268" s="151">
        <v>54.642749999999999</v>
      </c>
      <c r="J268" s="117">
        <f t="shared" si="4"/>
        <v>3.75</v>
      </c>
      <c r="K268" s="116">
        <v>218.571</v>
      </c>
      <c r="L268" s="116">
        <v>218.571</v>
      </c>
      <c r="M268" s="116">
        <v>0</v>
      </c>
      <c r="N268" s="116">
        <v>3</v>
      </c>
      <c r="O268" s="116">
        <v>0</v>
      </c>
      <c r="P268" s="116">
        <v>4</v>
      </c>
      <c r="Q268" s="116">
        <v>0</v>
      </c>
      <c r="R268" s="116">
        <v>0</v>
      </c>
      <c r="S268" s="115">
        <v>218.571</v>
      </c>
    </row>
    <row r="269" spans="1:19" ht="75" customHeight="1" x14ac:dyDescent="0.3">
      <c r="A269" s="23" t="s">
        <v>402</v>
      </c>
      <c r="B269" s="24" t="s">
        <v>874</v>
      </c>
      <c r="C269" s="21" t="s">
        <v>329</v>
      </c>
      <c r="D269" s="22" t="s">
        <v>726</v>
      </c>
      <c r="E269" s="25" t="s">
        <v>460</v>
      </c>
      <c r="F269" s="26">
        <v>45853</v>
      </c>
      <c r="G269" s="26">
        <v>45856</v>
      </c>
      <c r="H269" s="25" t="s">
        <v>1031</v>
      </c>
      <c r="I269" s="151">
        <v>54.642749999999999</v>
      </c>
      <c r="J269" s="117">
        <f t="shared" si="4"/>
        <v>4.333333333333333</v>
      </c>
      <c r="K269" s="116">
        <v>218.571</v>
      </c>
      <c r="L269" s="116">
        <v>218.571</v>
      </c>
      <c r="M269" s="116">
        <v>0</v>
      </c>
      <c r="N269" s="116">
        <v>3</v>
      </c>
      <c r="O269" s="116">
        <v>0</v>
      </c>
      <c r="P269" s="116">
        <v>4</v>
      </c>
      <c r="Q269" s="116">
        <v>0</v>
      </c>
      <c r="R269" s="116">
        <v>0</v>
      </c>
      <c r="S269" s="115">
        <v>218.571</v>
      </c>
    </row>
    <row r="270" spans="1:19" ht="96" customHeight="1" x14ac:dyDescent="0.3">
      <c r="A270" s="23" t="s">
        <v>402</v>
      </c>
      <c r="B270" s="24" t="s">
        <v>875</v>
      </c>
      <c r="C270" s="21" t="s">
        <v>329</v>
      </c>
      <c r="D270" s="22" t="s">
        <v>727</v>
      </c>
      <c r="E270" s="25" t="s">
        <v>624</v>
      </c>
      <c r="F270" s="26">
        <v>45853</v>
      </c>
      <c r="G270" s="26">
        <v>45856</v>
      </c>
      <c r="H270" s="25" t="s">
        <v>1031</v>
      </c>
      <c r="I270" s="151">
        <v>54.642499999999998</v>
      </c>
      <c r="J270" s="117">
        <f t="shared" si="4"/>
        <v>4.333333333333333</v>
      </c>
      <c r="K270" s="116">
        <v>218.57</v>
      </c>
      <c r="L270" s="116">
        <v>218.57</v>
      </c>
      <c r="M270" s="116">
        <v>0</v>
      </c>
      <c r="N270" s="116">
        <v>3</v>
      </c>
      <c r="O270" s="116">
        <v>0</v>
      </c>
      <c r="P270" s="116">
        <v>4</v>
      </c>
      <c r="Q270" s="116">
        <v>0</v>
      </c>
      <c r="R270" s="116">
        <v>0</v>
      </c>
      <c r="S270" s="115">
        <v>218.57</v>
      </c>
    </row>
    <row r="271" spans="1:19" ht="107.25" customHeight="1" x14ac:dyDescent="0.3">
      <c r="A271" s="23" t="s">
        <v>402</v>
      </c>
      <c r="B271" s="24" t="s">
        <v>876</v>
      </c>
      <c r="C271" s="21" t="s">
        <v>329</v>
      </c>
      <c r="D271" s="22" t="s">
        <v>761</v>
      </c>
      <c r="E271" s="25" t="s">
        <v>543</v>
      </c>
      <c r="F271" s="26">
        <v>45838</v>
      </c>
      <c r="G271" s="26">
        <v>45840</v>
      </c>
      <c r="H271" s="25" t="s">
        <v>1032</v>
      </c>
      <c r="I271" s="151">
        <v>56.729000000000006</v>
      </c>
      <c r="J271" s="117">
        <f t="shared" si="4"/>
        <v>4</v>
      </c>
      <c r="K271" s="116">
        <v>0</v>
      </c>
      <c r="L271" s="116">
        <v>0</v>
      </c>
      <c r="M271" s="116">
        <v>0</v>
      </c>
      <c r="N271" s="116">
        <v>2</v>
      </c>
      <c r="O271" s="116">
        <v>0</v>
      </c>
      <c r="P271" s="116">
        <v>3</v>
      </c>
      <c r="Q271" s="116">
        <v>170.18700000000001</v>
      </c>
      <c r="R271" s="116">
        <v>0</v>
      </c>
      <c r="S271" s="115">
        <v>170.18700000000001</v>
      </c>
    </row>
    <row r="272" spans="1:19" ht="54" customHeight="1" outlineLevel="1" x14ac:dyDescent="0.3">
      <c r="A272" s="23" t="s">
        <v>364</v>
      </c>
      <c r="B272" s="24" t="s">
        <v>55</v>
      </c>
      <c r="C272" s="21" t="s">
        <v>329</v>
      </c>
      <c r="D272" s="22" t="s">
        <v>365</v>
      </c>
      <c r="E272" s="25" t="s">
        <v>170</v>
      </c>
      <c r="F272" s="26">
        <v>45761</v>
      </c>
      <c r="G272" s="26">
        <v>45763</v>
      </c>
      <c r="H272" s="25" t="s">
        <v>334</v>
      </c>
      <c r="I272" s="151">
        <v>137.76545333333334</v>
      </c>
      <c r="J272" s="117">
        <f t="shared" si="4"/>
        <v>4.4000000000000004</v>
      </c>
      <c r="K272" s="116">
        <v>230.535</v>
      </c>
      <c r="L272" s="116">
        <v>230.535</v>
      </c>
      <c r="M272" s="116">
        <v>0</v>
      </c>
      <c r="N272" s="116">
        <v>2</v>
      </c>
      <c r="O272" s="116">
        <v>85.617180000000005</v>
      </c>
      <c r="P272" s="116">
        <v>3</v>
      </c>
      <c r="Q272" s="116">
        <v>85.617180000000005</v>
      </c>
      <c r="R272" s="116">
        <v>11.526999999999999</v>
      </c>
      <c r="S272" s="115">
        <v>413.29635999999999</v>
      </c>
    </row>
    <row r="273" spans="1:19" ht="76.5" customHeight="1" outlineLevel="1" x14ac:dyDescent="0.3">
      <c r="A273" s="23" t="s">
        <v>364</v>
      </c>
      <c r="B273" s="24" t="s">
        <v>119</v>
      </c>
      <c r="C273" s="21" t="s">
        <v>329</v>
      </c>
      <c r="D273" s="22" t="s">
        <v>366</v>
      </c>
      <c r="E273" s="25" t="s">
        <v>367</v>
      </c>
      <c r="F273" s="26">
        <v>45761</v>
      </c>
      <c r="G273" s="26">
        <v>45763</v>
      </c>
      <c r="H273" s="25" t="s">
        <v>334</v>
      </c>
      <c r="I273" s="151">
        <v>137.76545333333334</v>
      </c>
      <c r="J273" s="117">
        <f t="shared" si="4"/>
        <v>3</v>
      </c>
      <c r="K273" s="116">
        <v>230.535</v>
      </c>
      <c r="L273" s="116">
        <v>230.535</v>
      </c>
      <c r="M273" s="116">
        <v>0</v>
      </c>
      <c r="N273" s="116">
        <v>2</v>
      </c>
      <c r="O273" s="116">
        <v>85.617180000000005</v>
      </c>
      <c r="P273" s="116">
        <v>3</v>
      </c>
      <c r="Q273" s="116">
        <v>85.617180000000005</v>
      </c>
      <c r="R273" s="116">
        <v>11.526999999999999</v>
      </c>
      <c r="S273" s="115">
        <v>413.29635999999999</v>
      </c>
    </row>
    <row r="274" spans="1:19" ht="57" customHeight="1" outlineLevel="1" x14ac:dyDescent="0.3">
      <c r="A274" s="23" t="s">
        <v>364</v>
      </c>
      <c r="B274" s="24" t="s">
        <v>140</v>
      </c>
      <c r="C274" s="21" t="s">
        <v>329</v>
      </c>
      <c r="D274" s="22" t="s">
        <v>416</v>
      </c>
      <c r="E274" s="25" t="s">
        <v>170</v>
      </c>
      <c r="F274" s="26">
        <v>45770</v>
      </c>
      <c r="G274" s="26">
        <v>45775</v>
      </c>
      <c r="H274" s="25" t="s">
        <v>190</v>
      </c>
      <c r="I274" s="151">
        <v>41.048700000000004</v>
      </c>
      <c r="J274" s="117">
        <f t="shared" si="4"/>
        <v>4.4000000000000004</v>
      </c>
      <c r="K274" s="116">
        <v>0</v>
      </c>
      <c r="L274" s="116">
        <v>0</v>
      </c>
      <c r="M274" s="116">
        <v>0</v>
      </c>
      <c r="N274" s="116">
        <v>5</v>
      </c>
      <c r="O274" s="116">
        <v>0</v>
      </c>
      <c r="P274" s="116">
        <v>6</v>
      </c>
      <c r="Q274" s="116">
        <v>246.29220000000001</v>
      </c>
      <c r="R274" s="116">
        <v>0</v>
      </c>
      <c r="S274" s="115">
        <v>246.29220000000001</v>
      </c>
    </row>
    <row r="275" spans="1:19" ht="57" customHeight="1" outlineLevel="1" x14ac:dyDescent="0.3">
      <c r="A275" s="23" t="s">
        <v>364</v>
      </c>
      <c r="B275" s="24" t="s">
        <v>141</v>
      </c>
      <c r="C275" s="21" t="s">
        <v>329</v>
      </c>
      <c r="D275" s="22" t="s">
        <v>416</v>
      </c>
      <c r="E275" s="25" t="s">
        <v>417</v>
      </c>
      <c r="F275" s="26">
        <v>45770</v>
      </c>
      <c r="G275" s="26">
        <v>45775</v>
      </c>
      <c r="H275" s="25" t="s">
        <v>190</v>
      </c>
      <c r="I275" s="151">
        <v>44.054966666666672</v>
      </c>
      <c r="J275" s="117">
        <f t="shared" si="4"/>
        <v>5</v>
      </c>
      <c r="K275" s="116">
        <v>0</v>
      </c>
      <c r="L275" s="116">
        <v>0</v>
      </c>
      <c r="M275" s="116">
        <v>0</v>
      </c>
      <c r="N275" s="116">
        <v>5</v>
      </c>
      <c r="O275" s="116">
        <v>0</v>
      </c>
      <c r="P275" s="116">
        <v>6</v>
      </c>
      <c r="Q275" s="116">
        <v>246.29220000000001</v>
      </c>
      <c r="R275" s="116">
        <v>18.037600000000001</v>
      </c>
      <c r="S275" s="115">
        <v>264.32980000000003</v>
      </c>
    </row>
    <row r="276" spans="1:19" ht="93" customHeight="1" outlineLevel="1" x14ac:dyDescent="0.3">
      <c r="A276" s="23" t="s">
        <v>364</v>
      </c>
      <c r="B276" s="24" t="s">
        <v>150</v>
      </c>
      <c r="C276" s="21" t="s">
        <v>329</v>
      </c>
      <c r="D276" s="22" t="s">
        <v>418</v>
      </c>
      <c r="E276" s="25" t="s">
        <v>419</v>
      </c>
      <c r="F276" s="26">
        <v>45770</v>
      </c>
      <c r="G276" s="26">
        <v>45775</v>
      </c>
      <c r="H276" s="25" t="s">
        <v>190</v>
      </c>
      <c r="I276" s="151">
        <v>97.276744000000008</v>
      </c>
      <c r="J276" s="117">
        <f t="shared" si="4"/>
        <v>5</v>
      </c>
      <c r="K276" s="116">
        <v>0</v>
      </c>
      <c r="L276" s="116">
        <v>0</v>
      </c>
      <c r="M276" s="116">
        <v>0</v>
      </c>
      <c r="N276" s="116">
        <v>4</v>
      </c>
      <c r="O276" s="116">
        <v>222.05392000000001</v>
      </c>
      <c r="P276" s="116">
        <v>5</v>
      </c>
      <c r="Q276" s="116">
        <v>246.29220000000001</v>
      </c>
      <c r="R276" s="116">
        <v>18.037600000000001</v>
      </c>
      <c r="S276" s="115">
        <v>486.38372000000004</v>
      </c>
    </row>
    <row r="277" spans="1:19" ht="75" customHeight="1" x14ac:dyDescent="0.3">
      <c r="A277" s="23" t="s">
        <v>364</v>
      </c>
      <c r="B277" s="24" t="s">
        <v>878</v>
      </c>
      <c r="C277" s="21" t="s">
        <v>329</v>
      </c>
      <c r="D277" s="22" t="s">
        <v>434</v>
      </c>
      <c r="E277" s="25" t="s">
        <v>435</v>
      </c>
      <c r="F277" s="26">
        <v>45784</v>
      </c>
      <c r="G277" s="26">
        <v>45791</v>
      </c>
      <c r="H277" s="25" t="s">
        <v>1029</v>
      </c>
      <c r="I277" s="151">
        <v>128.42726250000001</v>
      </c>
      <c r="J277" s="117">
        <f t="shared" si="4"/>
        <v>8</v>
      </c>
      <c r="K277" s="116">
        <v>194.15710000000001</v>
      </c>
      <c r="L277" s="116">
        <v>194.15710000000001</v>
      </c>
      <c r="M277" s="116">
        <v>0</v>
      </c>
      <c r="N277" s="116">
        <v>7</v>
      </c>
      <c r="O277" s="116">
        <v>0</v>
      </c>
      <c r="P277" s="116">
        <v>8</v>
      </c>
      <c r="Q277" s="116">
        <v>0</v>
      </c>
      <c r="R277" s="116">
        <v>833.26100000000008</v>
      </c>
      <c r="S277" s="115">
        <v>1027.4181000000001</v>
      </c>
    </row>
    <row r="278" spans="1:19" ht="57" customHeight="1" outlineLevel="1" x14ac:dyDescent="0.3">
      <c r="A278" s="23" t="s">
        <v>364</v>
      </c>
      <c r="B278" s="24" t="s">
        <v>879</v>
      </c>
      <c r="C278" s="21" t="s">
        <v>329</v>
      </c>
      <c r="D278" s="22" t="s">
        <v>453</v>
      </c>
      <c r="E278" s="25" t="s">
        <v>170</v>
      </c>
      <c r="F278" s="26">
        <v>45786</v>
      </c>
      <c r="G278" s="26">
        <v>45789</v>
      </c>
      <c r="H278" s="25" t="s">
        <v>1029</v>
      </c>
      <c r="I278" s="151">
        <v>73.922899999999998</v>
      </c>
      <c r="J278" s="117">
        <f t="shared" si="4"/>
        <v>4.4000000000000004</v>
      </c>
      <c r="K278" s="116">
        <v>194.43200000000002</v>
      </c>
      <c r="L278" s="116">
        <v>194.43200000000002</v>
      </c>
      <c r="M278" s="116">
        <v>0</v>
      </c>
      <c r="N278" s="116">
        <v>3</v>
      </c>
      <c r="O278" s="116">
        <v>0</v>
      </c>
      <c r="P278" s="116">
        <v>4</v>
      </c>
      <c r="Q278" s="116">
        <v>101.25960000000001</v>
      </c>
      <c r="R278" s="116">
        <v>0</v>
      </c>
      <c r="S278" s="115">
        <v>295.69159999999999</v>
      </c>
    </row>
    <row r="279" spans="1:19" ht="70.5" customHeight="1" outlineLevel="1" x14ac:dyDescent="0.3">
      <c r="A279" s="23" t="s">
        <v>364</v>
      </c>
      <c r="B279" s="24" t="s">
        <v>880</v>
      </c>
      <c r="C279" s="21" t="s">
        <v>329</v>
      </c>
      <c r="D279" s="22" t="s">
        <v>453</v>
      </c>
      <c r="E279" s="25" t="s">
        <v>213</v>
      </c>
      <c r="F279" s="26">
        <v>45786</v>
      </c>
      <c r="G279" s="26">
        <v>45789</v>
      </c>
      <c r="H279" s="25" t="s">
        <v>1029</v>
      </c>
      <c r="I279" s="151">
        <v>74.547899999999998</v>
      </c>
      <c r="J279" s="117">
        <f t="shared" si="4"/>
        <v>4</v>
      </c>
      <c r="K279" s="116">
        <v>194.43200000000002</v>
      </c>
      <c r="L279" s="116">
        <v>194.43200000000002</v>
      </c>
      <c r="M279" s="116">
        <v>0</v>
      </c>
      <c r="N279" s="116">
        <v>3</v>
      </c>
      <c r="O279" s="116">
        <v>0</v>
      </c>
      <c r="P279" s="116">
        <v>4</v>
      </c>
      <c r="Q279" s="116">
        <v>101.25960000000001</v>
      </c>
      <c r="R279" s="116">
        <v>2.5</v>
      </c>
      <c r="S279" s="115">
        <v>298.19159999999999</v>
      </c>
    </row>
    <row r="280" spans="1:19" ht="61.5" customHeight="1" outlineLevel="1" x14ac:dyDescent="0.3">
      <c r="A280" s="23" t="s">
        <v>364</v>
      </c>
      <c r="B280" s="24" t="s">
        <v>881</v>
      </c>
      <c r="C280" s="21" t="s">
        <v>329</v>
      </c>
      <c r="D280" s="22" t="s">
        <v>453</v>
      </c>
      <c r="E280" s="25" t="s">
        <v>454</v>
      </c>
      <c r="F280" s="26">
        <v>45786</v>
      </c>
      <c r="G280" s="26">
        <v>45789</v>
      </c>
      <c r="H280" s="25" t="s">
        <v>1029</v>
      </c>
      <c r="I280" s="151">
        <v>74.547899999999998</v>
      </c>
      <c r="J280" s="117">
        <f t="shared" si="4"/>
        <v>4</v>
      </c>
      <c r="K280" s="116">
        <v>194.43200000000002</v>
      </c>
      <c r="L280" s="116">
        <v>194.43200000000002</v>
      </c>
      <c r="M280" s="116">
        <v>0</v>
      </c>
      <c r="N280" s="116">
        <v>3</v>
      </c>
      <c r="O280" s="116">
        <v>0</v>
      </c>
      <c r="P280" s="116">
        <v>4</v>
      </c>
      <c r="Q280" s="116">
        <v>101.25960000000001</v>
      </c>
      <c r="R280" s="116">
        <v>2.5</v>
      </c>
      <c r="S280" s="115">
        <v>298.19159999999999</v>
      </c>
    </row>
    <row r="281" spans="1:19" ht="84" customHeight="1" outlineLevel="1" x14ac:dyDescent="0.3">
      <c r="A281" s="23" t="s">
        <v>364</v>
      </c>
      <c r="B281" s="24" t="s">
        <v>882</v>
      </c>
      <c r="C281" s="21" t="s">
        <v>329</v>
      </c>
      <c r="D281" s="22" t="s">
        <v>472</v>
      </c>
      <c r="E281" s="25" t="s">
        <v>473</v>
      </c>
      <c r="F281" s="26">
        <v>45788</v>
      </c>
      <c r="G281" s="26">
        <v>45794</v>
      </c>
      <c r="H281" s="25" t="s">
        <v>1058</v>
      </c>
      <c r="I281" s="151">
        <v>35.019082857142855</v>
      </c>
      <c r="J281" s="117">
        <f t="shared" si="4"/>
        <v>7</v>
      </c>
      <c r="K281" s="116">
        <v>0</v>
      </c>
      <c r="L281" s="116">
        <v>0</v>
      </c>
      <c r="M281" s="116">
        <v>0</v>
      </c>
      <c r="N281" s="116">
        <v>6</v>
      </c>
      <c r="O281" s="116">
        <v>0</v>
      </c>
      <c r="P281" s="116">
        <v>7</v>
      </c>
      <c r="Q281" s="116">
        <v>242.63357999999999</v>
      </c>
      <c r="R281" s="116">
        <v>2.5</v>
      </c>
      <c r="S281" s="115">
        <v>245.13357999999999</v>
      </c>
    </row>
    <row r="282" spans="1:19" ht="57" customHeight="1" outlineLevel="1" x14ac:dyDescent="0.3">
      <c r="A282" s="23" t="s">
        <v>364</v>
      </c>
      <c r="B282" s="24" t="s">
        <v>883</v>
      </c>
      <c r="C282" s="21" t="s">
        <v>329</v>
      </c>
      <c r="D282" s="22" t="s">
        <v>582</v>
      </c>
      <c r="E282" s="25" t="s">
        <v>170</v>
      </c>
      <c r="F282" s="26">
        <v>45812</v>
      </c>
      <c r="G282" s="26">
        <v>45815</v>
      </c>
      <c r="H282" s="25" t="s">
        <v>1076</v>
      </c>
      <c r="I282" s="151">
        <v>23.420339999999999</v>
      </c>
      <c r="J282" s="117">
        <f t="shared" si="4"/>
        <v>4.4000000000000004</v>
      </c>
      <c r="K282" s="116">
        <v>0</v>
      </c>
      <c r="L282" s="116"/>
      <c r="M282" s="116">
        <v>0</v>
      </c>
      <c r="N282" s="116">
        <v>3</v>
      </c>
      <c r="O282" s="116">
        <v>0</v>
      </c>
      <c r="P282" s="116">
        <v>4</v>
      </c>
      <c r="Q282" s="116">
        <v>93.681359999999998</v>
      </c>
      <c r="R282" s="116">
        <v>0</v>
      </c>
      <c r="S282" s="115">
        <v>93.681359999999998</v>
      </c>
    </row>
    <row r="283" spans="1:19" ht="57" customHeight="1" outlineLevel="1" x14ac:dyDescent="0.3">
      <c r="A283" s="23" t="s">
        <v>364</v>
      </c>
      <c r="B283" s="24" t="s">
        <v>884</v>
      </c>
      <c r="C283" s="21" t="s">
        <v>329</v>
      </c>
      <c r="D283" s="22" t="s">
        <v>582</v>
      </c>
      <c r="E283" s="25" t="s">
        <v>583</v>
      </c>
      <c r="F283" s="26">
        <v>45812</v>
      </c>
      <c r="G283" s="26">
        <v>45815</v>
      </c>
      <c r="H283" s="25" t="s">
        <v>1076</v>
      </c>
      <c r="I283" s="151">
        <v>24.045339999999999</v>
      </c>
      <c r="J283" s="117">
        <f t="shared" si="4"/>
        <v>4</v>
      </c>
      <c r="K283" s="116">
        <v>0</v>
      </c>
      <c r="L283" s="116"/>
      <c r="M283" s="116">
        <v>0</v>
      </c>
      <c r="N283" s="116">
        <v>3</v>
      </c>
      <c r="O283" s="116">
        <v>0</v>
      </c>
      <c r="P283" s="116">
        <v>4</v>
      </c>
      <c r="Q283" s="116">
        <v>93.681359999999998</v>
      </c>
      <c r="R283" s="116">
        <v>2.5</v>
      </c>
      <c r="S283" s="115">
        <v>96.181359999999998</v>
      </c>
    </row>
    <row r="284" spans="1:19" ht="57" customHeight="1" outlineLevel="1" x14ac:dyDescent="0.3">
      <c r="A284" s="23" t="s">
        <v>364</v>
      </c>
      <c r="B284" s="24" t="s">
        <v>885</v>
      </c>
      <c r="C284" s="21" t="s">
        <v>329</v>
      </c>
      <c r="D284" s="22" t="s">
        <v>582</v>
      </c>
      <c r="E284" s="25" t="s">
        <v>417</v>
      </c>
      <c r="F284" s="26">
        <v>45812</v>
      </c>
      <c r="G284" s="26">
        <v>45815</v>
      </c>
      <c r="H284" s="25" t="s">
        <v>1076</v>
      </c>
      <c r="I284" s="151">
        <v>24.045339999999999</v>
      </c>
      <c r="J284" s="117">
        <f t="shared" si="4"/>
        <v>5</v>
      </c>
      <c r="K284" s="116">
        <v>0</v>
      </c>
      <c r="L284" s="116"/>
      <c r="M284" s="116">
        <v>0</v>
      </c>
      <c r="N284" s="116">
        <v>3</v>
      </c>
      <c r="O284" s="116">
        <v>0</v>
      </c>
      <c r="P284" s="116">
        <v>4</v>
      </c>
      <c r="Q284" s="116">
        <v>93.681359999999998</v>
      </c>
      <c r="R284" s="116">
        <v>2.5</v>
      </c>
      <c r="S284" s="115">
        <v>96.181359999999998</v>
      </c>
    </row>
    <row r="285" spans="1:19" ht="69.75" customHeight="1" outlineLevel="1" x14ac:dyDescent="0.3">
      <c r="A285" s="23" t="s">
        <v>364</v>
      </c>
      <c r="B285" s="24" t="s">
        <v>886</v>
      </c>
      <c r="C285" s="21" t="s">
        <v>329</v>
      </c>
      <c r="D285" s="22" t="s">
        <v>584</v>
      </c>
      <c r="E285" s="25" t="s">
        <v>585</v>
      </c>
      <c r="F285" s="26">
        <v>45812</v>
      </c>
      <c r="G285" s="26">
        <v>45815</v>
      </c>
      <c r="H285" s="25" t="s">
        <v>1076</v>
      </c>
      <c r="I285" s="151">
        <v>38.106045000000002</v>
      </c>
      <c r="J285" s="117">
        <f t="shared" si="4"/>
        <v>4</v>
      </c>
      <c r="K285" s="116">
        <v>0</v>
      </c>
      <c r="L285" s="116"/>
      <c r="M285" s="116">
        <v>0</v>
      </c>
      <c r="N285" s="116">
        <v>3</v>
      </c>
      <c r="O285" s="116">
        <v>58.742820000000002</v>
      </c>
      <c r="P285" s="116">
        <v>4</v>
      </c>
      <c r="Q285" s="116">
        <v>93.681359999999998</v>
      </c>
      <c r="R285" s="116">
        <v>0</v>
      </c>
      <c r="S285" s="115">
        <v>152.42418000000001</v>
      </c>
    </row>
    <row r="286" spans="1:19" ht="69.75" customHeight="1" outlineLevel="1" x14ac:dyDescent="0.3">
      <c r="A286" s="23" t="s">
        <v>364</v>
      </c>
      <c r="B286" s="24" t="s">
        <v>887</v>
      </c>
      <c r="C286" s="21" t="s">
        <v>329</v>
      </c>
      <c r="D286" s="22" t="s">
        <v>605</v>
      </c>
      <c r="E286" s="25" t="s">
        <v>170</v>
      </c>
      <c r="F286" s="26">
        <v>45832</v>
      </c>
      <c r="G286" s="26">
        <v>45836</v>
      </c>
      <c r="H286" s="25" t="s">
        <v>1055</v>
      </c>
      <c r="I286" s="151">
        <v>62.4773</v>
      </c>
      <c r="J286" s="117">
        <f t="shared" si="4"/>
        <v>4.4000000000000004</v>
      </c>
      <c r="K286" s="116">
        <v>264.45400000000001</v>
      </c>
      <c r="L286" s="116">
        <v>264.45400000000001</v>
      </c>
      <c r="M286" s="116">
        <v>0</v>
      </c>
      <c r="N286" s="116">
        <v>4</v>
      </c>
      <c r="O286" s="116">
        <v>0</v>
      </c>
      <c r="P286" s="116">
        <v>5</v>
      </c>
      <c r="Q286" s="116">
        <v>47.932499999999997</v>
      </c>
      <c r="R286" s="116">
        <v>0</v>
      </c>
      <c r="S286" s="115">
        <v>312.38650000000001</v>
      </c>
    </row>
    <row r="287" spans="1:19" ht="77.25" customHeight="1" outlineLevel="1" x14ac:dyDescent="0.3">
      <c r="A287" s="23" t="s">
        <v>364</v>
      </c>
      <c r="B287" s="24" t="s">
        <v>888</v>
      </c>
      <c r="C287" s="21" t="s">
        <v>329</v>
      </c>
      <c r="D287" s="22" t="s">
        <v>605</v>
      </c>
      <c r="E287" s="25" t="s">
        <v>606</v>
      </c>
      <c r="F287" s="26">
        <v>45832</v>
      </c>
      <c r="G287" s="26">
        <v>45836</v>
      </c>
      <c r="H287" s="25" t="s">
        <v>1055</v>
      </c>
      <c r="I287" s="151">
        <v>62.9071</v>
      </c>
      <c r="J287" s="117">
        <f t="shared" si="4"/>
        <v>5</v>
      </c>
      <c r="K287" s="116">
        <v>264.45300000000003</v>
      </c>
      <c r="L287" s="116">
        <v>264.45300000000003</v>
      </c>
      <c r="M287" s="116">
        <v>0</v>
      </c>
      <c r="N287" s="116">
        <v>4</v>
      </c>
      <c r="O287" s="116">
        <v>0</v>
      </c>
      <c r="P287" s="116">
        <v>5</v>
      </c>
      <c r="Q287" s="116">
        <v>47.932499999999997</v>
      </c>
      <c r="R287" s="116">
        <v>2.15</v>
      </c>
      <c r="S287" s="115">
        <v>314.53550000000001</v>
      </c>
    </row>
    <row r="288" spans="1:19" ht="57" customHeight="1" outlineLevel="1" x14ac:dyDescent="0.3">
      <c r="A288" s="23" t="s">
        <v>889</v>
      </c>
      <c r="B288" s="24" t="s">
        <v>116</v>
      </c>
      <c r="C288" s="21" t="s">
        <v>329</v>
      </c>
      <c r="D288" s="22" t="s">
        <v>242</v>
      </c>
      <c r="E288" s="25" t="s">
        <v>323</v>
      </c>
      <c r="F288" s="26">
        <v>45733</v>
      </c>
      <c r="G288" s="26">
        <v>45737</v>
      </c>
      <c r="H288" s="25" t="s">
        <v>243</v>
      </c>
      <c r="I288" s="151">
        <v>17.6358</v>
      </c>
      <c r="J288" s="117">
        <f t="shared" si="4"/>
        <v>5</v>
      </c>
      <c r="K288" s="116">
        <v>0</v>
      </c>
      <c r="L288" s="116">
        <v>0</v>
      </c>
      <c r="M288" s="116">
        <v>0</v>
      </c>
      <c r="N288" s="116">
        <v>4</v>
      </c>
      <c r="O288" s="116">
        <v>0</v>
      </c>
      <c r="P288" s="116">
        <v>5</v>
      </c>
      <c r="Q288" s="116">
        <v>0</v>
      </c>
      <c r="R288" s="116">
        <v>88.179000000000002</v>
      </c>
      <c r="S288" s="115">
        <v>88.179000000000002</v>
      </c>
    </row>
    <row r="289" spans="1:19" ht="145.5" customHeight="1" outlineLevel="1" x14ac:dyDescent="0.3">
      <c r="A289" s="23" t="s">
        <v>889</v>
      </c>
      <c r="B289" s="24" t="s">
        <v>107</v>
      </c>
      <c r="C289" s="21" t="s">
        <v>329</v>
      </c>
      <c r="D289" s="22" t="s">
        <v>241</v>
      </c>
      <c r="E289" s="25" t="s">
        <v>322</v>
      </c>
      <c r="F289" s="26">
        <v>45733</v>
      </c>
      <c r="G289" s="26">
        <v>45737</v>
      </c>
      <c r="H289" s="25" t="s">
        <v>243</v>
      </c>
      <c r="I289" s="151">
        <v>15.38</v>
      </c>
      <c r="J289" s="117">
        <f t="shared" si="4"/>
        <v>5</v>
      </c>
      <c r="K289" s="116">
        <v>0</v>
      </c>
      <c r="L289" s="116">
        <v>0</v>
      </c>
      <c r="M289" s="116">
        <v>0</v>
      </c>
      <c r="N289" s="116">
        <v>4</v>
      </c>
      <c r="O289" s="116">
        <v>0</v>
      </c>
      <c r="P289" s="116">
        <v>5</v>
      </c>
      <c r="Q289" s="116">
        <v>0</v>
      </c>
      <c r="R289" s="116">
        <v>76.900000000000006</v>
      </c>
      <c r="S289" s="115">
        <v>76.900000000000006</v>
      </c>
    </row>
    <row r="290" spans="1:19" ht="141" customHeight="1" x14ac:dyDescent="0.3">
      <c r="A290" s="23" t="s">
        <v>889</v>
      </c>
      <c r="B290" s="24" t="s">
        <v>120</v>
      </c>
      <c r="C290" s="21" t="s">
        <v>329</v>
      </c>
      <c r="D290" s="22" t="s">
        <v>256</v>
      </c>
      <c r="E290" s="25" t="s">
        <v>324</v>
      </c>
      <c r="F290" s="26">
        <v>45749</v>
      </c>
      <c r="G290" s="26">
        <v>45751</v>
      </c>
      <c r="H290" s="25" t="s">
        <v>186</v>
      </c>
      <c r="I290" s="151">
        <v>14.526000000000005</v>
      </c>
      <c r="J290" s="117">
        <f t="shared" si="4"/>
        <v>3</v>
      </c>
      <c r="K290" s="116">
        <v>0</v>
      </c>
      <c r="L290" s="116">
        <v>0</v>
      </c>
      <c r="M290" s="116">
        <v>0</v>
      </c>
      <c r="N290" s="116">
        <v>2</v>
      </c>
      <c r="O290" s="116">
        <v>23.38000000000001</v>
      </c>
      <c r="P290" s="116">
        <v>3</v>
      </c>
      <c r="Q290" s="116">
        <v>1.2980000000000018</v>
      </c>
      <c r="R290" s="116">
        <v>18.900000000000002</v>
      </c>
      <c r="S290" s="115">
        <v>43.578000000000017</v>
      </c>
    </row>
    <row r="291" spans="1:19" ht="143.25" customHeight="1" x14ac:dyDescent="0.3">
      <c r="A291" s="23" t="s">
        <v>889</v>
      </c>
      <c r="B291" s="24" t="s">
        <v>121</v>
      </c>
      <c r="C291" s="21" t="s">
        <v>329</v>
      </c>
      <c r="D291" s="22" t="s">
        <v>256</v>
      </c>
      <c r="E291" s="25" t="s">
        <v>325</v>
      </c>
      <c r="F291" s="26">
        <v>45749</v>
      </c>
      <c r="G291" s="26">
        <v>45751</v>
      </c>
      <c r="H291" s="25" t="s">
        <v>186</v>
      </c>
      <c r="I291" s="151">
        <v>14.526000000000005</v>
      </c>
      <c r="J291" s="117">
        <f t="shared" si="4"/>
        <v>3</v>
      </c>
      <c r="K291" s="116">
        <v>0</v>
      </c>
      <c r="L291" s="116">
        <v>0</v>
      </c>
      <c r="M291" s="116">
        <v>0</v>
      </c>
      <c r="N291" s="116">
        <v>2</v>
      </c>
      <c r="O291" s="116">
        <v>23.38000000000001</v>
      </c>
      <c r="P291" s="116">
        <v>3</v>
      </c>
      <c r="Q291" s="116">
        <v>1.2980000000000018</v>
      </c>
      <c r="R291" s="116">
        <v>18.900000000000002</v>
      </c>
      <c r="S291" s="115">
        <v>43.578000000000017</v>
      </c>
    </row>
    <row r="292" spans="1:19" ht="73.5" customHeight="1" outlineLevel="1" x14ac:dyDescent="0.3">
      <c r="A292" s="23" t="s">
        <v>889</v>
      </c>
      <c r="B292" s="24" t="s">
        <v>122</v>
      </c>
      <c r="C292" s="21" t="s">
        <v>329</v>
      </c>
      <c r="D292" s="22" t="s">
        <v>430</v>
      </c>
      <c r="E292" s="25" t="s">
        <v>431</v>
      </c>
      <c r="F292" s="26">
        <v>45774</v>
      </c>
      <c r="G292" s="26">
        <v>45776</v>
      </c>
      <c r="H292" s="25" t="s">
        <v>1037</v>
      </c>
      <c r="I292" s="151">
        <v>241.62400000000002</v>
      </c>
      <c r="J292" s="117">
        <f t="shared" si="4"/>
        <v>3</v>
      </c>
      <c r="K292" s="116">
        <v>261.29500000000002</v>
      </c>
      <c r="L292" s="116">
        <v>261.29500000000002</v>
      </c>
      <c r="M292" s="116">
        <v>0</v>
      </c>
      <c r="N292" s="116">
        <v>2</v>
      </c>
      <c r="O292" s="116">
        <v>332.346</v>
      </c>
      <c r="P292" s="116">
        <v>3</v>
      </c>
      <c r="Q292" s="116">
        <v>121.496</v>
      </c>
      <c r="R292" s="116">
        <v>9.7349999999999994</v>
      </c>
      <c r="S292" s="115">
        <v>724.87200000000007</v>
      </c>
    </row>
    <row r="293" spans="1:19" ht="88.5" customHeight="1" x14ac:dyDescent="0.3">
      <c r="A293" s="23" t="s">
        <v>889</v>
      </c>
      <c r="B293" s="24" t="s">
        <v>123</v>
      </c>
      <c r="C293" s="21" t="s">
        <v>329</v>
      </c>
      <c r="D293" s="22" t="s">
        <v>245</v>
      </c>
      <c r="E293" s="25" t="s">
        <v>321</v>
      </c>
      <c r="F293" s="26">
        <v>45783</v>
      </c>
      <c r="G293" s="26">
        <v>45787</v>
      </c>
      <c r="H293" s="25" t="s">
        <v>246</v>
      </c>
      <c r="I293" s="151">
        <v>27.222199999999997</v>
      </c>
      <c r="J293" s="117">
        <f t="shared" si="4"/>
        <v>5</v>
      </c>
      <c r="K293" s="116">
        <v>0</v>
      </c>
      <c r="L293" s="116">
        <v>0</v>
      </c>
      <c r="M293" s="116">
        <v>0</v>
      </c>
      <c r="N293" s="116">
        <v>4</v>
      </c>
      <c r="O293" s="116">
        <v>136.11099999999999</v>
      </c>
      <c r="P293" s="116">
        <v>5</v>
      </c>
      <c r="Q293" s="116">
        <v>0</v>
      </c>
      <c r="R293" s="116">
        <v>0</v>
      </c>
      <c r="S293" s="115">
        <v>136.11099999999999</v>
      </c>
    </row>
    <row r="294" spans="1:19" ht="69.75" customHeight="1" x14ac:dyDescent="0.3">
      <c r="A294" s="23" t="s">
        <v>889</v>
      </c>
      <c r="B294" s="24" t="s">
        <v>142</v>
      </c>
      <c r="C294" s="21" t="s">
        <v>329</v>
      </c>
      <c r="D294" s="22" t="s">
        <v>533</v>
      </c>
      <c r="E294" s="25" t="s">
        <v>534</v>
      </c>
      <c r="F294" s="26">
        <v>45801</v>
      </c>
      <c r="G294" s="26">
        <v>45804</v>
      </c>
      <c r="H294" s="25" t="s">
        <v>428</v>
      </c>
      <c r="I294" s="151">
        <v>124.0735</v>
      </c>
      <c r="J294" s="117">
        <f t="shared" si="4"/>
        <v>4</v>
      </c>
      <c r="K294" s="116">
        <v>229.87200000000001</v>
      </c>
      <c r="L294" s="116">
        <v>229.87200000000001</v>
      </c>
      <c r="M294" s="116">
        <v>0</v>
      </c>
      <c r="N294" s="116">
        <v>3</v>
      </c>
      <c r="O294" s="116">
        <v>140.48599999999999</v>
      </c>
      <c r="P294" s="116">
        <v>4</v>
      </c>
      <c r="Q294" s="116">
        <v>125.93600000000001</v>
      </c>
      <c r="R294" s="116">
        <v>0</v>
      </c>
      <c r="S294" s="115">
        <v>496.29399999999998</v>
      </c>
    </row>
    <row r="295" spans="1:19" ht="72.75" customHeight="1" x14ac:dyDescent="0.3">
      <c r="A295" s="23" t="s">
        <v>889</v>
      </c>
      <c r="B295" s="24" t="s">
        <v>312</v>
      </c>
      <c r="C295" s="21" t="s">
        <v>329</v>
      </c>
      <c r="D295" s="22" t="s">
        <v>547</v>
      </c>
      <c r="E295" s="25" t="s">
        <v>321</v>
      </c>
      <c r="F295" s="26">
        <v>45812</v>
      </c>
      <c r="G295" s="26">
        <v>45814</v>
      </c>
      <c r="H295" s="25" t="s">
        <v>186</v>
      </c>
      <c r="I295" s="151">
        <v>124.33466666666668</v>
      </c>
      <c r="J295" s="117">
        <f t="shared" si="4"/>
        <v>5</v>
      </c>
      <c r="K295" s="116">
        <v>187.679</v>
      </c>
      <c r="L295" s="116">
        <v>187.679</v>
      </c>
      <c r="M295" s="116">
        <v>0</v>
      </c>
      <c r="N295" s="116">
        <v>2</v>
      </c>
      <c r="O295" s="116">
        <v>0</v>
      </c>
      <c r="P295" s="116">
        <v>3</v>
      </c>
      <c r="Q295" s="116">
        <v>185.32499999999999</v>
      </c>
      <c r="R295" s="116">
        <v>0</v>
      </c>
      <c r="S295" s="115">
        <v>373.00400000000002</v>
      </c>
    </row>
    <row r="296" spans="1:19" ht="72.75" customHeight="1" x14ac:dyDescent="0.3">
      <c r="A296" s="23" t="s">
        <v>889</v>
      </c>
      <c r="B296" s="24" t="s">
        <v>313</v>
      </c>
      <c r="C296" s="21" t="s">
        <v>329</v>
      </c>
      <c r="D296" s="22" t="s">
        <v>785</v>
      </c>
      <c r="E296" s="25" t="s">
        <v>321</v>
      </c>
      <c r="F296" s="26">
        <v>45844</v>
      </c>
      <c r="G296" s="26">
        <v>45850</v>
      </c>
      <c r="H296" s="25" t="s">
        <v>189</v>
      </c>
      <c r="I296" s="151">
        <v>47.205714285714286</v>
      </c>
      <c r="J296" s="117">
        <f t="shared" si="4"/>
        <v>5</v>
      </c>
      <c r="K296" s="116">
        <v>330.44</v>
      </c>
      <c r="L296" s="116">
        <v>330.44</v>
      </c>
      <c r="M296" s="116">
        <v>0</v>
      </c>
      <c r="N296" s="116">
        <v>6</v>
      </c>
      <c r="O296" s="116">
        <v>0</v>
      </c>
      <c r="P296" s="116">
        <v>7</v>
      </c>
      <c r="Q296" s="116">
        <v>0</v>
      </c>
      <c r="R296" s="116">
        <v>0</v>
      </c>
      <c r="S296" s="115">
        <v>330.44</v>
      </c>
    </row>
    <row r="297" spans="1:19" ht="57" customHeight="1" x14ac:dyDescent="0.3">
      <c r="A297" s="23" t="s">
        <v>890</v>
      </c>
      <c r="B297" s="24" t="s">
        <v>56</v>
      </c>
      <c r="C297" s="21" t="s">
        <v>329</v>
      </c>
      <c r="D297" s="22" t="s">
        <v>440</v>
      </c>
      <c r="E297" s="25" t="s">
        <v>441</v>
      </c>
      <c r="F297" s="26">
        <v>45789</v>
      </c>
      <c r="G297" s="26">
        <v>45793</v>
      </c>
      <c r="H297" s="25" t="s">
        <v>1059</v>
      </c>
      <c r="I297" s="151">
        <v>110.1982</v>
      </c>
      <c r="J297" s="117">
        <f t="shared" si="4"/>
        <v>5</v>
      </c>
      <c r="K297" s="116">
        <v>232</v>
      </c>
      <c r="L297" s="116">
        <v>232</v>
      </c>
      <c r="M297" s="116">
        <v>0</v>
      </c>
      <c r="N297" s="116">
        <v>4</v>
      </c>
      <c r="O297" s="116">
        <v>203.84399999999999</v>
      </c>
      <c r="P297" s="116">
        <v>5</v>
      </c>
      <c r="Q297" s="116">
        <v>115.14700000000001</v>
      </c>
      <c r="R297" s="116">
        <v>0</v>
      </c>
      <c r="S297" s="115">
        <v>550.99099999999999</v>
      </c>
    </row>
    <row r="298" spans="1:19" ht="57" customHeight="1" x14ac:dyDescent="0.3">
      <c r="A298" s="23" t="s">
        <v>890</v>
      </c>
      <c r="B298" s="24" t="s">
        <v>59</v>
      </c>
      <c r="C298" s="21" t="s">
        <v>329</v>
      </c>
      <c r="D298" s="22" t="s">
        <v>440</v>
      </c>
      <c r="E298" s="25" t="s">
        <v>442</v>
      </c>
      <c r="F298" s="26">
        <v>45789</v>
      </c>
      <c r="G298" s="26">
        <v>45793</v>
      </c>
      <c r="H298" s="25" t="s">
        <v>1059</v>
      </c>
      <c r="I298" s="151">
        <v>110.1982</v>
      </c>
      <c r="J298" s="117">
        <f t="shared" si="4"/>
        <v>5</v>
      </c>
      <c r="K298" s="116">
        <v>232</v>
      </c>
      <c r="L298" s="116">
        <v>232</v>
      </c>
      <c r="M298" s="116">
        <v>0</v>
      </c>
      <c r="N298" s="116">
        <v>4</v>
      </c>
      <c r="O298" s="116">
        <v>203.84399999999999</v>
      </c>
      <c r="P298" s="116">
        <v>5</v>
      </c>
      <c r="Q298" s="116">
        <v>115.14700000000001</v>
      </c>
      <c r="R298" s="116">
        <v>0</v>
      </c>
      <c r="S298" s="115">
        <v>550.99099999999999</v>
      </c>
    </row>
    <row r="299" spans="1:19" ht="111" customHeight="1" x14ac:dyDescent="0.3">
      <c r="A299" s="23" t="s">
        <v>890</v>
      </c>
      <c r="B299" s="24" t="s">
        <v>74</v>
      </c>
      <c r="C299" s="21" t="s">
        <v>329</v>
      </c>
      <c r="D299" s="22" t="s">
        <v>443</v>
      </c>
      <c r="E299" s="25" t="s">
        <v>891</v>
      </c>
      <c r="F299" s="26">
        <v>45789</v>
      </c>
      <c r="G299" s="26">
        <v>45793</v>
      </c>
      <c r="H299" s="25" t="s">
        <v>1059</v>
      </c>
      <c r="I299" s="151">
        <v>106.21020000000001</v>
      </c>
      <c r="J299" s="117">
        <f t="shared" si="4"/>
        <v>5</v>
      </c>
      <c r="K299" s="116">
        <v>232</v>
      </c>
      <c r="L299" s="116">
        <v>232</v>
      </c>
      <c r="M299" s="116">
        <v>0</v>
      </c>
      <c r="N299" s="116">
        <v>4</v>
      </c>
      <c r="O299" s="116">
        <v>183.904</v>
      </c>
      <c r="P299" s="116">
        <v>5</v>
      </c>
      <c r="Q299" s="116">
        <v>115.14700000000001</v>
      </c>
      <c r="R299" s="116">
        <v>0</v>
      </c>
      <c r="S299" s="115">
        <v>531.05100000000004</v>
      </c>
    </row>
    <row r="300" spans="1:19" ht="78" customHeight="1" x14ac:dyDescent="0.3">
      <c r="A300" s="23" t="s">
        <v>890</v>
      </c>
      <c r="B300" s="24" t="s">
        <v>143</v>
      </c>
      <c r="C300" s="21" t="s">
        <v>329</v>
      </c>
      <c r="D300" s="22" t="s">
        <v>466</v>
      </c>
      <c r="E300" s="25" t="s">
        <v>467</v>
      </c>
      <c r="F300" s="26">
        <v>45782</v>
      </c>
      <c r="G300" s="26">
        <v>45785</v>
      </c>
      <c r="H300" s="25" t="s">
        <v>1065</v>
      </c>
      <c r="I300" s="151">
        <v>34.691249999999997</v>
      </c>
      <c r="J300" s="117">
        <f t="shared" si="4"/>
        <v>4</v>
      </c>
      <c r="K300" s="116">
        <v>0</v>
      </c>
      <c r="L300" s="116">
        <v>0</v>
      </c>
      <c r="M300" s="116">
        <v>0</v>
      </c>
      <c r="N300" s="116">
        <v>3</v>
      </c>
      <c r="O300" s="116">
        <v>0</v>
      </c>
      <c r="P300" s="116">
        <v>4</v>
      </c>
      <c r="Q300" s="116">
        <v>121.66</v>
      </c>
      <c r="R300" s="116">
        <v>17.105</v>
      </c>
      <c r="S300" s="115">
        <v>138.76499999999999</v>
      </c>
    </row>
    <row r="301" spans="1:19" ht="66.75" customHeight="1" x14ac:dyDescent="0.3">
      <c r="A301" s="23" t="s">
        <v>890</v>
      </c>
      <c r="B301" s="24" t="s">
        <v>314</v>
      </c>
      <c r="C301" s="21" t="s">
        <v>329</v>
      </c>
      <c r="D301" s="22" t="s">
        <v>617</v>
      </c>
      <c r="E301" s="25" t="s">
        <v>618</v>
      </c>
      <c r="F301" s="26">
        <v>45824</v>
      </c>
      <c r="G301" s="26">
        <v>45826</v>
      </c>
      <c r="H301" s="25" t="s">
        <v>181</v>
      </c>
      <c r="I301" s="151">
        <v>84.598333333333343</v>
      </c>
      <c r="J301" s="117">
        <f t="shared" si="4"/>
        <v>3</v>
      </c>
      <c r="K301" s="116">
        <v>75.418999999999997</v>
      </c>
      <c r="L301" s="116">
        <v>75.418999999999997</v>
      </c>
      <c r="M301" s="116">
        <v>0</v>
      </c>
      <c r="N301" s="116">
        <v>2</v>
      </c>
      <c r="O301" s="116">
        <v>70.873999999999995</v>
      </c>
      <c r="P301" s="116">
        <v>3</v>
      </c>
      <c r="Q301" s="116">
        <v>85.048000000000002</v>
      </c>
      <c r="R301" s="116">
        <v>22.454000000000001</v>
      </c>
      <c r="S301" s="115">
        <v>253.79500000000002</v>
      </c>
    </row>
    <row r="302" spans="1:19" ht="109.5" customHeight="1" x14ac:dyDescent="0.3">
      <c r="A302" s="23" t="s">
        <v>890</v>
      </c>
      <c r="B302" s="24" t="s">
        <v>315</v>
      </c>
      <c r="C302" s="21" t="s">
        <v>329</v>
      </c>
      <c r="D302" s="22" t="s">
        <v>619</v>
      </c>
      <c r="E302" s="25" t="s">
        <v>892</v>
      </c>
      <c r="F302" s="26">
        <v>45824</v>
      </c>
      <c r="G302" s="26">
        <v>45826</v>
      </c>
      <c r="H302" s="25" t="s">
        <v>181</v>
      </c>
      <c r="I302" s="151">
        <v>67.61333333333333</v>
      </c>
      <c r="J302" s="117">
        <f t="shared" si="4"/>
        <v>3</v>
      </c>
      <c r="K302" s="116">
        <v>46.917999999999999</v>
      </c>
      <c r="L302" s="116">
        <v>46.917999999999999</v>
      </c>
      <c r="M302" s="116">
        <v>0</v>
      </c>
      <c r="N302" s="116">
        <v>2</v>
      </c>
      <c r="O302" s="116">
        <v>70.873999999999995</v>
      </c>
      <c r="P302" s="116">
        <v>3</v>
      </c>
      <c r="Q302" s="116">
        <v>85.048000000000002</v>
      </c>
      <c r="R302" s="116">
        <v>0</v>
      </c>
      <c r="S302" s="115">
        <v>202.84</v>
      </c>
    </row>
    <row r="303" spans="1:19" ht="54" customHeight="1" x14ac:dyDescent="0.3">
      <c r="A303" s="23" t="s">
        <v>893</v>
      </c>
      <c r="B303" s="24" t="s">
        <v>57</v>
      </c>
      <c r="C303" s="21" t="s">
        <v>329</v>
      </c>
      <c r="D303" s="22" t="s">
        <v>638</v>
      </c>
      <c r="E303" s="25" t="s">
        <v>894</v>
      </c>
      <c r="F303" s="26">
        <v>45844</v>
      </c>
      <c r="G303" s="26">
        <v>45847</v>
      </c>
      <c r="H303" s="25" t="s">
        <v>191</v>
      </c>
      <c r="I303" s="151">
        <v>173.4385</v>
      </c>
      <c r="J303" s="117">
        <f t="shared" si="4"/>
        <v>4</v>
      </c>
      <c r="K303" s="116">
        <v>244.38900000000001</v>
      </c>
      <c r="L303" s="116">
        <v>244.38900000000001</v>
      </c>
      <c r="M303" s="116">
        <v>0</v>
      </c>
      <c r="N303" s="116">
        <v>3</v>
      </c>
      <c r="O303" s="116">
        <v>256.90600000000001</v>
      </c>
      <c r="P303" s="116">
        <v>4</v>
      </c>
      <c r="Q303" s="116">
        <v>192.459</v>
      </c>
      <c r="R303" s="116">
        <v>0</v>
      </c>
      <c r="S303" s="115">
        <v>693.75400000000002</v>
      </c>
    </row>
    <row r="304" spans="1:19" ht="51.75" x14ac:dyDescent="0.3">
      <c r="A304" s="23" t="s">
        <v>895</v>
      </c>
      <c r="B304" s="24" t="s">
        <v>58</v>
      </c>
      <c r="C304" s="21" t="s">
        <v>329</v>
      </c>
      <c r="D304" s="22" t="s">
        <v>591</v>
      </c>
      <c r="E304" s="25" t="s">
        <v>208</v>
      </c>
      <c r="F304" s="26">
        <v>45824</v>
      </c>
      <c r="G304" s="26">
        <v>45826</v>
      </c>
      <c r="H304" s="25" t="s">
        <v>189</v>
      </c>
      <c r="I304" s="151">
        <v>219.41099999999997</v>
      </c>
      <c r="J304" s="117">
        <f t="shared" si="4"/>
        <v>3</v>
      </c>
      <c r="K304" s="116">
        <v>323.60199999999998</v>
      </c>
      <c r="L304" s="116">
        <v>323.60199999999998</v>
      </c>
      <c r="M304" s="116">
        <v>0</v>
      </c>
      <c r="N304" s="116">
        <v>2</v>
      </c>
      <c r="O304" s="116">
        <v>152.72899999999998</v>
      </c>
      <c r="P304" s="116">
        <v>3</v>
      </c>
      <c r="Q304" s="116">
        <v>181.90199999999999</v>
      </c>
      <c r="R304" s="116">
        <v>0</v>
      </c>
      <c r="S304" s="115">
        <v>658.23299999999995</v>
      </c>
    </row>
    <row r="305" spans="1:19" ht="64.5" customHeight="1" outlineLevel="1" x14ac:dyDescent="0.3">
      <c r="A305" s="23" t="s">
        <v>896</v>
      </c>
      <c r="B305" s="24" t="s">
        <v>380</v>
      </c>
      <c r="C305" s="21" t="s">
        <v>329</v>
      </c>
      <c r="D305" s="22" t="s">
        <v>1018</v>
      </c>
      <c r="E305" s="25" t="s">
        <v>378</v>
      </c>
      <c r="F305" s="26">
        <v>45753</v>
      </c>
      <c r="G305" s="26">
        <v>45758</v>
      </c>
      <c r="H305" s="25" t="s">
        <v>187</v>
      </c>
      <c r="I305" s="151">
        <v>123.83783333333334</v>
      </c>
      <c r="J305" s="117">
        <f t="shared" si="4"/>
        <v>6</v>
      </c>
      <c r="K305" s="116">
        <v>326.05</v>
      </c>
      <c r="L305" s="116">
        <v>326.05</v>
      </c>
      <c r="M305" s="116">
        <v>0</v>
      </c>
      <c r="N305" s="116">
        <v>5</v>
      </c>
      <c r="O305" s="116">
        <v>215.13800000000001</v>
      </c>
      <c r="P305" s="116">
        <v>6</v>
      </c>
      <c r="Q305" s="116">
        <v>201.839</v>
      </c>
      <c r="R305" s="116">
        <v>0</v>
      </c>
      <c r="S305" s="115">
        <v>743.02700000000004</v>
      </c>
    </row>
    <row r="306" spans="1:19" ht="95.25" customHeight="1" outlineLevel="1" x14ac:dyDescent="0.3">
      <c r="A306" s="23" t="s">
        <v>896</v>
      </c>
      <c r="B306" s="24" t="s">
        <v>381</v>
      </c>
      <c r="C306" s="21" t="s">
        <v>329</v>
      </c>
      <c r="D306" s="22" t="s">
        <v>1019</v>
      </c>
      <c r="E306" s="25" t="s">
        <v>462</v>
      </c>
      <c r="F306" s="26">
        <v>45753</v>
      </c>
      <c r="G306" s="26">
        <v>45758</v>
      </c>
      <c r="H306" s="25" t="s">
        <v>187</v>
      </c>
      <c r="I306" s="151">
        <v>123.83783333333334</v>
      </c>
      <c r="J306" s="117">
        <f t="shared" si="4"/>
        <v>5</v>
      </c>
      <c r="K306" s="116">
        <v>326.05</v>
      </c>
      <c r="L306" s="116">
        <v>326.05</v>
      </c>
      <c r="M306" s="116">
        <v>0</v>
      </c>
      <c r="N306" s="116">
        <v>5</v>
      </c>
      <c r="O306" s="116">
        <v>215.13800000000001</v>
      </c>
      <c r="P306" s="116">
        <v>6</v>
      </c>
      <c r="Q306" s="116">
        <v>201.839</v>
      </c>
      <c r="R306" s="116">
        <v>0</v>
      </c>
      <c r="S306" s="115">
        <v>743.02700000000004</v>
      </c>
    </row>
    <row r="307" spans="1:19" ht="57.75" customHeight="1" x14ac:dyDescent="0.3">
      <c r="A307" s="23" t="s">
        <v>896</v>
      </c>
      <c r="B307" s="24" t="s">
        <v>383</v>
      </c>
      <c r="C307" s="21" t="s">
        <v>329</v>
      </c>
      <c r="D307" s="22" t="s">
        <v>1020</v>
      </c>
      <c r="E307" s="25" t="s">
        <v>379</v>
      </c>
      <c r="F307" s="26">
        <v>45775</v>
      </c>
      <c r="G307" s="26">
        <v>45777</v>
      </c>
      <c r="H307" s="25" t="s">
        <v>189</v>
      </c>
      <c r="I307" s="151">
        <v>198.53200000000001</v>
      </c>
      <c r="J307" s="117">
        <f t="shared" si="4"/>
        <v>3</v>
      </c>
      <c r="K307" s="116">
        <v>246.69900000000001</v>
      </c>
      <c r="L307" s="116">
        <v>246.69900000000001</v>
      </c>
      <c r="M307" s="116">
        <v>0</v>
      </c>
      <c r="N307" s="116">
        <v>2</v>
      </c>
      <c r="O307" s="116">
        <v>163.49700000000001</v>
      </c>
      <c r="P307" s="116">
        <v>3</v>
      </c>
      <c r="Q307" s="116">
        <v>185.4</v>
      </c>
      <c r="R307" s="116">
        <v>0</v>
      </c>
      <c r="S307" s="115">
        <v>595.596</v>
      </c>
    </row>
    <row r="308" spans="1:19" ht="81.75" customHeight="1" x14ac:dyDescent="0.3">
      <c r="A308" s="23" t="s">
        <v>896</v>
      </c>
      <c r="B308" s="24" t="s">
        <v>384</v>
      </c>
      <c r="C308" s="21" t="s">
        <v>329</v>
      </c>
      <c r="D308" s="22" t="s">
        <v>1012</v>
      </c>
      <c r="E308" s="25" t="s">
        <v>462</v>
      </c>
      <c r="F308" s="26">
        <v>45763</v>
      </c>
      <c r="G308" s="26">
        <v>45765</v>
      </c>
      <c r="H308" s="25" t="s">
        <v>408</v>
      </c>
      <c r="I308" s="151">
        <v>139.19486666666668</v>
      </c>
      <c r="J308" s="117">
        <f t="shared" si="4"/>
        <v>5</v>
      </c>
      <c r="K308" s="116">
        <v>127.7</v>
      </c>
      <c r="L308" s="116">
        <v>127.7</v>
      </c>
      <c r="M308" s="116">
        <v>0</v>
      </c>
      <c r="N308" s="116">
        <v>2</v>
      </c>
      <c r="O308" s="116">
        <v>153.928</v>
      </c>
      <c r="P308" s="116">
        <v>3</v>
      </c>
      <c r="Q308" s="116">
        <v>135.95660000000001</v>
      </c>
      <c r="R308" s="116">
        <v>0</v>
      </c>
      <c r="S308" s="115">
        <v>417.58460000000002</v>
      </c>
    </row>
    <row r="309" spans="1:19" ht="123.75" customHeight="1" x14ac:dyDescent="0.3">
      <c r="A309" s="23" t="s">
        <v>896</v>
      </c>
      <c r="B309" s="24" t="s">
        <v>897</v>
      </c>
      <c r="C309" s="21" t="s">
        <v>329</v>
      </c>
      <c r="D309" s="22" t="s">
        <v>1013</v>
      </c>
      <c r="E309" s="25" t="s">
        <v>409</v>
      </c>
      <c r="F309" s="26">
        <v>45763</v>
      </c>
      <c r="G309" s="26">
        <v>45765</v>
      </c>
      <c r="H309" s="25" t="s">
        <v>408</v>
      </c>
      <c r="I309" s="151">
        <v>139.19486666666668</v>
      </c>
      <c r="J309" s="117">
        <f t="shared" si="4"/>
        <v>3</v>
      </c>
      <c r="K309" s="116">
        <v>127.7</v>
      </c>
      <c r="L309" s="116">
        <v>127.7</v>
      </c>
      <c r="M309" s="116">
        <v>0</v>
      </c>
      <c r="N309" s="116">
        <v>2</v>
      </c>
      <c r="O309" s="116">
        <v>153.928</v>
      </c>
      <c r="P309" s="116">
        <v>3</v>
      </c>
      <c r="Q309" s="116">
        <v>135.95660000000001</v>
      </c>
      <c r="R309" s="116">
        <v>0</v>
      </c>
      <c r="S309" s="115">
        <v>417.58460000000002</v>
      </c>
    </row>
    <row r="310" spans="1:19" ht="69.75" customHeight="1" x14ac:dyDescent="0.3">
      <c r="A310" s="23" t="s">
        <v>896</v>
      </c>
      <c r="B310" s="24" t="s">
        <v>898</v>
      </c>
      <c r="C310" s="21" t="s">
        <v>329</v>
      </c>
      <c r="D310" s="22" t="s">
        <v>1015</v>
      </c>
      <c r="E310" s="25" t="s">
        <v>424</v>
      </c>
      <c r="F310" s="26">
        <v>45774</v>
      </c>
      <c r="G310" s="26">
        <v>45779</v>
      </c>
      <c r="H310" s="25" t="s">
        <v>235</v>
      </c>
      <c r="I310" s="151">
        <v>286.46184333333332</v>
      </c>
      <c r="J310" s="117">
        <f t="shared" si="4"/>
        <v>6</v>
      </c>
      <c r="K310" s="116">
        <v>820</v>
      </c>
      <c r="L310" s="116">
        <v>820</v>
      </c>
      <c r="M310" s="116">
        <v>0</v>
      </c>
      <c r="N310" s="116">
        <v>5</v>
      </c>
      <c r="O310" s="116">
        <v>584.45529999999997</v>
      </c>
      <c r="P310" s="116">
        <v>6</v>
      </c>
      <c r="Q310" s="116">
        <v>314.31576000000001</v>
      </c>
      <c r="R310" s="116">
        <v>0</v>
      </c>
      <c r="S310" s="115">
        <v>1718.77106</v>
      </c>
    </row>
    <row r="311" spans="1:19" ht="69.75" customHeight="1" x14ac:dyDescent="0.3">
      <c r="A311" s="23" t="s">
        <v>896</v>
      </c>
      <c r="B311" s="24" t="s">
        <v>899</v>
      </c>
      <c r="C311" s="21" t="s">
        <v>329</v>
      </c>
      <c r="D311" s="22" t="s">
        <v>1016</v>
      </c>
      <c r="E311" s="25" t="s">
        <v>425</v>
      </c>
      <c r="F311" s="26">
        <v>45774</v>
      </c>
      <c r="G311" s="26">
        <v>45779</v>
      </c>
      <c r="H311" s="25" t="s">
        <v>235</v>
      </c>
      <c r="I311" s="151">
        <v>241.46184333333335</v>
      </c>
      <c r="J311" s="117">
        <f t="shared" si="4"/>
        <v>6</v>
      </c>
      <c r="K311" s="116">
        <v>550</v>
      </c>
      <c r="L311" s="116">
        <v>550</v>
      </c>
      <c r="M311" s="116">
        <v>0</v>
      </c>
      <c r="N311" s="116">
        <v>5</v>
      </c>
      <c r="O311" s="116">
        <v>584.45529999999997</v>
      </c>
      <c r="P311" s="116">
        <v>6</v>
      </c>
      <c r="Q311" s="116">
        <v>314.31576000000001</v>
      </c>
      <c r="R311" s="116">
        <v>0</v>
      </c>
      <c r="S311" s="115">
        <v>1448.77106</v>
      </c>
    </row>
    <row r="312" spans="1:19" ht="75" customHeight="1" x14ac:dyDescent="0.3">
      <c r="A312" s="23" t="s">
        <v>896</v>
      </c>
      <c r="B312" s="24" t="s">
        <v>900</v>
      </c>
      <c r="C312" s="21" t="s">
        <v>329</v>
      </c>
      <c r="D312" s="22" t="s">
        <v>1017</v>
      </c>
      <c r="E312" s="25" t="s">
        <v>171</v>
      </c>
      <c r="F312" s="26">
        <v>45781</v>
      </c>
      <c r="G312" s="26">
        <v>45783</v>
      </c>
      <c r="H312" s="25" t="s">
        <v>1063</v>
      </c>
      <c r="I312" s="151">
        <v>209.5</v>
      </c>
      <c r="J312" s="117">
        <f t="shared" si="4"/>
        <v>2.6666666666666665</v>
      </c>
      <c r="K312" s="116">
        <v>419</v>
      </c>
      <c r="L312" s="116">
        <v>419</v>
      </c>
      <c r="M312" s="116">
        <v>0</v>
      </c>
      <c r="N312" s="116">
        <v>2</v>
      </c>
      <c r="O312" s="116">
        <v>0</v>
      </c>
      <c r="P312" s="116">
        <v>2</v>
      </c>
      <c r="Q312" s="116">
        <v>0</v>
      </c>
      <c r="R312" s="116">
        <v>0</v>
      </c>
      <c r="S312" s="115">
        <v>419</v>
      </c>
    </row>
    <row r="313" spans="1:19" ht="57.75" customHeight="1" x14ac:dyDescent="0.3">
      <c r="A313" s="23" t="s">
        <v>896</v>
      </c>
      <c r="B313" s="24" t="s">
        <v>1080</v>
      </c>
      <c r="C313" s="21" t="s">
        <v>329</v>
      </c>
      <c r="D313" s="22" t="s">
        <v>1024</v>
      </c>
      <c r="E313" s="25" t="s">
        <v>424</v>
      </c>
      <c r="F313" s="26">
        <v>45781</v>
      </c>
      <c r="G313" s="26">
        <v>45786</v>
      </c>
      <c r="H313" s="25" t="s">
        <v>1063</v>
      </c>
      <c r="I313" s="151">
        <v>93.273399999999981</v>
      </c>
      <c r="J313" s="117">
        <f t="shared" si="4"/>
        <v>6</v>
      </c>
      <c r="K313" s="116">
        <v>0</v>
      </c>
      <c r="L313" s="116">
        <v>0</v>
      </c>
      <c r="M313" s="116">
        <v>0</v>
      </c>
      <c r="N313" s="116">
        <v>5</v>
      </c>
      <c r="O313" s="116">
        <v>270.67469999999997</v>
      </c>
      <c r="P313" s="116">
        <v>6</v>
      </c>
      <c r="Q313" s="116">
        <v>226.66569999999999</v>
      </c>
      <c r="R313" s="116">
        <v>62.3</v>
      </c>
      <c r="S313" s="115">
        <v>559.64039999999989</v>
      </c>
    </row>
    <row r="314" spans="1:19" ht="74.25" customHeight="1" x14ac:dyDescent="0.3">
      <c r="A314" s="23" t="s">
        <v>896</v>
      </c>
      <c r="B314" s="24" t="s">
        <v>901</v>
      </c>
      <c r="C314" s="21" t="s">
        <v>329</v>
      </c>
      <c r="D314" s="22" t="s">
        <v>1025</v>
      </c>
      <c r="E314" s="25" t="s">
        <v>461</v>
      </c>
      <c r="F314" s="26">
        <v>45781</v>
      </c>
      <c r="G314" s="26">
        <v>45786</v>
      </c>
      <c r="H314" s="25" t="s">
        <v>1063</v>
      </c>
      <c r="I314" s="151">
        <v>151.79006666666666</v>
      </c>
      <c r="J314" s="117">
        <f t="shared" si="4"/>
        <v>6</v>
      </c>
      <c r="K314" s="116">
        <v>370</v>
      </c>
      <c r="L314" s="116">
        <v>370</v>
      </c>
      <c r="M314" s="116">
        <v>0</v>
      </c>
      <c r="N314" s="116">
        <v>5</v>
      </c>
      <c r="O314" s="116">
        <v>270.67469999999997</v>
      </c>
      <c r="P314" s="116">
        <v>6</v>
      </c>
      <c r="Q314" s="116">
        <v>226.66569999999999</v>
      </c>
      <c r="R314" s="116">
        <v>43.4</v>
      </c>
      <c r="S314" s="115">
        <v>910.74040000000002</v>
      </c>
    </row>
    <row r="315" spans="1:19" ht="74.25" customHeight="1" x14ac:dyDescent="0.3">
      <c r="A315" s="23" t="s">
        <v>896</v>
      </c>
      <c r="B315" s="24" t="s">
        <v>902</v>
      </c>
      <c r="C315" s="21" t="s">
        <v>329</v>
      </c>
      <c r="D315" s="22" t="s">
        <v>1025</v>
      </c>
      <c r="E315" s="25" t="s">
        <v>462</v>
      </c>
      <c r="F315" s="26">
        <v>45781</v>
      </c>
      <c r="G315" s="26">
        <v>45786</v>
      </c>
      <c r="H315" s="25" t="s">
        <v>1063</v>
      </c>
      <c r="I315" s="151">
        <v>151.79006666666666</v>
      </c>
      <c r="J315" s="117">
        <f t="shared" si="4"/>
        <v>5</v>
      </c>
      <c r="K315" s="116">
        <v>370</v>
      </c>
      <c r="L315" s="116">
        <v>370</v>
      </c>
      <c r="M315" s="116">
        <v>0</v>
      </c>
      <c r="N315" s="116">
        <v>5</v>
      </c>
      <c r="O315" s="116">
        <v>270.67469999999997</v>
      </c>
      <c r="P315" s="116">
        <v>6</v>
      </c>
      <c r="Q315" s="116">
        <v>226.66569999999999</v>
      </c>
      <c r="R315" s="116">
        <v>43.4</v>
      </c>
      <c r="S315" s="115">
        <v>910.74040000000002</v>
      </c>
    </row>
    <row r="316" spans="1:19" ht="74.25" customHeight="1" x14ac:dyDescent="0.3">
      <c r="A316" s="23" t="s">
        <v>896</v>
      </c>
      <c r="B316" s="24" t="s">
        <v>903</v>
      </c>
      <c r="C316" s="21" t="s">
        <v>329</v>
      </c>
      <c r="D316" s="22" t="s">
        <v>1021</v>
      </c>
      <c r="E316" s="25" t="s">
        <v>171</v>
      </c>
      <c r="F316" s="26">
        <v>45796</v>
      </c>
      <c r="G316" s="26">
        <v>45798</v>
      </c>
      <c r="H316" s="25" t="s">
        <v>1046</v>
      </c>
      <c r="I316" s="151">
        <v>136.63842666666667</v>
      </c>
      <c r="J316" s="117">
        <f t="shared" si="4"/>
        <v>2.6666666666666665</v>
      </c>
      <c r="K316" s="116">
        <v>219</v>
      </c>
      <c r="L316" s="116">
        <v>219</v>
      </c>
      <c r="M316" s="116">
        <v>0</v>
      </c>
      <c r="N316" s="116">
        <v>2</v>
      </c>
      <c r="O316" s="116">
        <v>86.191999999999993</v>
      </c>
      <c r="P316" s="116">
        <v>3</v>
      </c>
      <c r="Q316" s="116">
        <v>104.72328</v>
      </c>
      <c r="R316" s="116">
        <v>0</v>
      </c>
      <c r="S316" s="115">
        <v>409.91528</v>
      </c>
    </row>
    <row r="317" spans="1:19" ht="91.5" customHeight="1" x14ac:dyDescent="0.3">
      <c r="A317" s="23" t="s">
        <v>896</v>
      </c>
      <c r="B317" s="24" t="s">
        <v>904</v>
      </c>
      <c r="C317" s="21" t="s">
        <v>329</v>
      </c>
      <c r="D317" s="22" t="s">
        <v>1026</v>
      </c>
      <c r="E317" s="25" t="s">
        <v>512</v>
      </c>
      <c r="F317" s="26">
        <v>45796</v>
      </c>
      <c r="G317" s="26">
        <v>45798</v>
      </c>
      <c r="H317" s="25" t="s">
        <v>1046</v>
      </c>
      <c r="I317" s="151">
        <v>153.63842666666667</v>
      </c>
      <c r="J317" s="117">
        <f t="shared" si="4"/>
        <v>3</v>
      </c>
      <c r="K317" s="116">
        <v>270</v>
      </c>
      <c r="L317" s="116">
        <v>270</v>
      </c>
      <c r="M317" s="116">
        <v>0</v>
      </c>
      <c r="N317" s="116">
        <v>2</v>
      </c>
      <c r="O317" s="116">
        <v>86.191999999999993</v>
      </c>
      <c r="P317" s="116">
        <v>3</v>
      </c>
      <c r="Q317" s="116">
        <v>104.72328</v>
      </c>
      <c r="R317" s="116">
        <v>0</v>
      </c>
      <c r="S317" s="115">
        <v>460.91528</v>
      </c>
    </row>
    <row r="318" spans="1:19" ht="57.75" customHeight="1" x14ac:dyDescent="0.3">
      <c r="A318" s="23" t="s">
        <v>896</v>
      </c>
      <c r="B318" s="24" t="s">
        <v>905</v>
      </c>
      <c r="C318" s="21" t="s">
        <v>329</v>
      </c>
      <c r="D318" s="22" t="s">
        <v>1014</v>
      </c>
      <c r="E318" s="25" t="s">
        <v>379</v>
      </c>
      <c r="F318" s="26">
        <v>45831</v>
      </c>
      <c r="G318" s="26">
        <v>45833</v>
      </c>
      <c r="H318" s="25" t="s">
        <v>1032</v>
      </c>
      <c r="I318" s="151">
        <v>282.17393333333331</v>
      </c>
      <c r="J318" s="117">
        <f t="shared" si="4"/>
        <v>3</v>
      </c>
      <c r="K318" s="116">
        <v>497.8</v>
      </c>
      <c r="L318" s="116">
        <v>497.8</v>
      </c>
      <c r="M318" s="116">
        <v>0</v>
      </c>
      <c r="N318" s="116">
        <v>2</v>
      </c>
      <c r="O318" s="116">
        <v>181.86503999999999</v>
      </c>
      <c r="P318" s="116">
        <v>3</v>
      </c>
      <c r="Q318" s="116">
        <v>166.85676000000001</v>
      </c>
      <c r="R318" s="116">
        <v>0</v>
      </c>
      <c r="S318" s="115">
        <v>846.52179999999998</v>
      </c>
    </row>
    <row r="319" spans="1:19" ht="57.75" customHeight="1" x14ac:dyDescent="0.3">
      <c r="A319" s="23" t="s">
        <v>896</v>
      </c>
      <c r="B319" s="24" t="s">
        <v>906</v>
      </c>
      <c r="C319" s="21" t="s">
        <v>329</v>
      </c>
      <c r="D319" s="22" t="s">
        <v>1014</v>
      </c>
      <c r="E319" s="25" t="s">
        <v>643</v>
      </c>
      <c r="F319" s="26">
        <v>45831</v>
      </c>
      <c r="G319" s="26">
        <v>45833</v>
      </c>
      <c r="H319" s="25" t="s">
        <v>1032</v>
      </c>
      <c r="I319" s="151">
        <v>282.17393333333331</v>
      </c>
      <c r="J319" s="117">
        <f t="shared" si="4"/>
        <v>3</v>
      </c>
      <c r="K319" s="116">
        <v>497.8</v>
      </c>
      <c r="L319" s="116">
        <v>497.8</v>
      </c>
      <c r="M319" s="116">
        <v>0</v>
      </c>
      <c r="N319" s="116">
        <v>2</v>
      </c>
      <c r="O319" s="116">
        <v>181.86503999999999</v>
      </c>
      <c r="P319" s="116">
        <v>3</v>
      </c>
      <c r="Q319" s="116">
        <v>166.85676000000001</v>
      </c>
      <c r="R319" s="116">
        <v>0</v>
      </c>
      <c r="S319" s="115">
        <v>846.52179999999998</v>
      </c>
    </row>
    <row r="320" spans="1:19" ht="61.5" customHeight="1" x14ac:dyDescent="0.3">
      <c r="A320" s="23" t="s">
        <v>896</v>
      </c>
      <c r="B320" s="24" t="s">
        <v>907</v>
      </c>
      <c r="C320" s="21" t="s">
        <v>329</v>
      </c>
      <c r="D320" s="22" t="s">
        <v>1027</v>
      </c>
      <c r="E320" s="25" t="s">
        <v>171</v>
      </c>
      <c r="F320" s="26">
        <v>45839</v>
      </c>
      <c r="G320" s="26">
        <v>45841</v>
      </c>
      <c r="H320" s="25" t="s">
        <v>1032</v>
      </c>
      <c r="I320" s="151">
        <v>244.24061333333336</v>
      </c>
      <c r="J320" s="117">
        <f t="shared" si="4"/>
        <v>2.6666666666666665</v>
      </c>
      <c r="K320" s="116">
        <v>384</v>
      </c>
      <c r="L320" s="116">
        <v>384</v>
      </c>
      <c r="M320" s="116">
        <v>0</v>
      </c>
      <c r="N320" s="116">
        <v>2</v>
      </c>
      <c r="O320" s="116">
        <v>181.86503999999999</v>
      </c>
      <c r="P320" s="116">
        <v>3</v>
      </c>
      <c r="Q320" s="116">
        <v>166.85679999999999</v>
      </c>
      <c r="R320" s="116">
        <v>0</v>
      </c>
      <c r="S320" s="115">
        <v>732.72184000000004</v>
      </c>
    </row>
    <row r="321" spans="1:19" ht="92.25" customHeight="1" outlineLevel="1" x14ac:dyDescent="0.3">
      <c r="A321" s="23" t="s">
        <v>908</v>
      </c>
      <c r="B321" s="24" t="s">
        <v>390</v>
      </c>
      <c r="C321" s="21" t="s">
        <v>329</v>
      </c>
      <c r="D321" s="22" t="s">
        <v>266</v>
      </c>
      <c r="E321" s="25" t="s">
        <v>253</v>
      </c>
      <c r="F321" s="26">
        <v>45747</v>
      </c>
      <c r="G321" s="26">
        <v>45750</v>
      </c>
      <c r="H321" s="25" t="s">
        <v>1039</v>
      </c>
      <c r="I321" s="151">
        <v>150.09925000000001</v>
      </c>
      <c r="J321" s="117">
        <f t="shared" si="4"/>
        <v>3.2</v>
      </c>
      <c r="K321" s="116">
        <v>248.904</v>
      </c>
      <c r="L321" s="116">
        <v>248.904</v>
      </c>
      <c r="M321" s="116">
        <v>0</v>
      </c>
      <c r="N321" s="116">
        <v>3</v>
      </c>
      <c r="O321" s="116">
        <v>128.595</v>
      </c>
      <c r="P321" s="116">
        <v>4</v>
      </c>
      <c r="Q321" s="116">
        <v>222.898</v>
      </c>
      <c r="R321" s="116">
        <v>0</v>
      </c>
      <c r="S321" s="115">
        <v>600.39700000000005</v>
      </c>
    </row>
    <row r="322" spans="1:19" ht="90.75" customHeight="1" outlineLevel="1" x14ac:dyDescent="0.3">
      <c r="A322" s="23" t="s">
        <v>908</v>
      </c>
      <c r="B322" s="24" t="s">
        <v>909</v>
      </c>
      <c r="C322" s="21" t="s">
        <v>329</v>
      </c>
      <c r="D322" s="22" t="s">
        <v>266</v>
      </c>
      <c r="E322" s="25" t="s">
        <v>172</v>
      </c>
      <c r="F322" s="26">
        <v>45747</v>
      </c>
      <c r="G322" s="26">
        <v>45750</v>
      </c>
      <c r="H322" s="25" t="s">
        <v>1039</v>
      </c>
      <c r="I322" s="151">
        <v>153.81950000000001</v>
      </c>
      <c r="J322" s="117">
        <f t="shared" si="4"/>
        <v>3.5</v>
      </c>
      <c r="K322" s="116">
        <v>263.78500000000003</v>
      </c>
      <c r="L322" s="116">
        <v>263.78500000000003</v>
      </c>
      <c r="M322" s="116">
        <v>0</v>
      </c>
      <c r="N322" s="116">
        <v>3</v>
      </c>
      <c r="O322" s="116">
        <v>128.595</v>
      </c>
      <c r="P322" s="116">
        <v>4</v>
      </c>
      <c r="Q322" s="116">
        <v>222.898</v>
      </c>
      <c r="R322" s="116">
        <v>0</v>
      </c>
      <c r="S322" s="115">
        <v>615.27800000000002</v>
      </c>
    </row>
    <row r="323" spans="1:19" ht="166.5" customHeight="1" outlineLevel="1" x14ac:dyDescent="0.3">
      <c r="A323" s="23" t="s">
        <v>908</v>
      </c>
      <c r="B323" s="24" t="s">
        <v>910</v>
      </c>
      <c r="C323" s="21" t="s">
        <v>329</v>
      </c>
      <c r="D323" s="22" t="s">
        <v>369</v>
      </c>
      <c r="E323" s="25" t="s">
        <v>370</v>
      </c>
      <c r="F323" s="26">
        <v>45749</v>
      </c>
      <c r="G323" s="26">
        <v>45752</v>
      </c>
      <c r="H323" s="25" t="s">
        <v>1032</v>
      </c>
      <c r="I323" s="151">
        <v>235.34075000000001</v>
      </c>
      <c r="J323" s="117">
        <f t="shared" si="4"/>
        <v>4</v>
      </c>
      <c r="K323" s="116">
        <v>461.9</v>
      </c>
      <c r="L323" s="116">
        <v>461.9</v>
      </c>
      <c r="M323" s="116">
        <v>0</v>
      </c>
      <c r="N323" s="116">
        <v>3</v>
      </c>
      <c r="O323" s="116">
        <v>264.089</v>
      </c>
      <c r="P323" s="116">
        <v>4</v>
      </c>
      <c r="Q323" s="116">
        <v>215.374</v>
      </c>
      <c r="R323" s="116">
        <v>0</v>
      </c>
      <c r="S323" s="115">
        <v>941.36300000000006</v>
      </c>
    </row>
    <row r="324" spans="1:19" ht="179.25" customHeight="1" outlineLevel="1" x14ac:dyDescent="0.3">
      <c r="A324" s="23" t="s">
        <v>908</v>
      </c>
      <c r="B324" s="24" t="s">
        <v>911</v>
      </c>
      <c r="C324" s="21" t="s">
        <v>329</v>
      </c>
      <c r="D324" s="22" t="s">
        <v>371</v>
      </c>
      <c r="E324" s="25" t="s">
        <v>372</v>
      </c>
      <c r="F324" s="26">
        <v>45753</v>
      </c>
      <c r="G324" s="26">
        <v>45759</v>
      </c>
      <c r="H324" s="25" t="s">
        <v>1032</v>
      </c>
      <c r="I324" s="151">
        <v>170.68914285714285</v>
      </c>
      <c r="J324" s="117">
        <f t="shared" si="4"/>
        <v>7</v>
      </c>
      <c r="K324" s="116">
        <v>286.94400000000002</v>
      </c>
      <c r="L324" s="116">
        <v>286.94400000000002</v>
      </c>
      <c r="M324" s="116">
        <v>0</v>
      </c>
      <c r="N324" s="116">
        <v>6</v>
      </c>
      <c r="O324" s="116">
        <v>529.81100000000004</v>
      </c>
      <c r="P324" s="116">
        <v>7</v>
      </c>
      <c r="Q324" s="116">
        <v>378.06900000000002</v>
      </c>
      <c r="R324" s="116">
        <v>0</v>
      </c>
      <c r="S324" s="115">
        <v>1194.8240000000001</v>
      </c>
    </row>
    <row r="325" spans="1:19" ht="141.75" customHeight="1" outlineLevel="1" x14ac:dyDescent="0.3">
      <c r="A325" s="23" t="s">
        <v>908</v>
      </c>
      <c r="B325" s="24" t="s">
        <v>912</v>
      </c>
      <c r="C325" s="21" t="s">
        <v>329</v>
      </c>
      <c r="D325" s="22" t="s">
        <v>371</v>
      </c>
      <c r="E325" s="25" t="s">
        <v>373</v>
      </c>
      <c r="F325" s="26">
        <v>45753</v>
      </c>
      <c r="G325" s="26">
        <v>45759</v>
      </c>
      <c r="H325" s="25" t="s">
        <v>1032</v>
      </c>
      <c r="I325" s="151">
        <v>175.06428571428569</v>
      </c>
      <c r="J325" s="117">
        <f t="shared" si="4"/>
        <v>7</v>
      </c>
      <c r="K325" s="116">
        <v>286.94400000000002</v>
      </c>
      <c r="L325" s="116">
        <v>286.94400000000002</v>
      </c>
      <c r="M325" s="116">
        <v>0</v>
      </c>
      <c r="N325" s="116">
        <v>6</v>
      </c>
      <c r="O325" s="116">
        <v>547.68299999999999</v>
      </c>
      <c r="P325" s="116">
        <v>7</v>
      </c>
      <c r="Q325" s="116">
        <v>390.82299999999998</v>
      </c>
      <c r="R325" s="116">
        <v>0</v>
      </c>
      <c r="S325" s="115">
        <v>1225.4499999999998</v>
      </c>
    </row>
    <row r="326" spans="1:19" ht="72" customHeight="1" x14ac:dyDescent="0.3">
      <c r="A326" s="23" t="s">
        <v>908</v>
      </c>
      <c r="B326" s="24" t="s">
        <v>913</v>
      </c>
      <c r="C326" s="21" t="s">
        <v>329</v>
      </c>
      <c r="D326" s="22" t="s">
        <v>374</v>
      </c>
      <c r="E326" s="25" t="s">
        <v>375</v>
      </c>
      <c r="F326" s="26">
        <v>45756</v>
      </c>
      <c r="G326" s="26">
        <v>45758</v>
      </c>
      <c r="H326" s="25" t="s">
        <v>181</v>
      </c>
      <c r="I326" s="151">
        <v>28.928000000000001</v>
      </c>
      <c r="J326" s="117">
        <f t="shared" si="4"/>
        <v>3</v>
      </c>
      <c r="K326" s="116">
        <v>0</v>
      </c>
      <c r="L326" s="116">
        <v>0</v>
      </c>
      <c r="M326" s="116">
        <v>0</v>
      </c>
      <c r="N326" s="116">
        <v>2</v>
      </c>
      <c r="O326" s="116">
        <v>0</v>
      </c>
      <c r="P326" s="116">
        <v>3</v>
      </c>
      <c r="Q326" s="116">
        <v>86.784000000000006</v>
      </c>
      <c r="R326" s="116">
        <v>0</v>
      </c>
      <c r="S326" s="115">
        <v>86.784000000000006</v>
      </c>
    </row>
    <row r="327" spans="1:19" ht="150" customHeight="1" x14ac:dyDescent="0.3">
      <c r="A327" s="23" t="s">
        <v>908</v>
      </c>
      <c r="B327" s="24" t="s">
        <v>914</v>
      </c>
      <c r="C327" s="21" t="s">
        <v>329</v>
      </c>
      <c r="D327" s="22" t="s">
        <v>376</v>
      </c>
      <c r="E327" s="25" t="s">
        <v>377</v>
      </c>
      <c r="F327" s="26">
        <v>45755</v>
      </c>
      <c r="G327" s="26">
        <v>45758</v>
      </c>
      <c r="H327" s="25" t="s">
        <v>179</v>
      </c>
      <c r="I327" s="151">
        <v>117.02749999999999</v>
      </c>
      <c r="J327" s="117">
        <f t="shared" si="4"/>
        <v>6</v>
      </c>
      <c r="K327" s="116">
        <v>194.14099999999999</v>
      </c>
      <c r="L327" s="116">
        <v>194.14099999999999</v>
      </c>
      <c r="M327" s="116">
        <v>0</v>
      </c>
      <c r="N327" s="116">
        <v>3</v>
      </c>
      <c r="O327" s="116">
        <v>142.62</v>
      </c>
      <c r="P327" s="116">
        <v>4</v>
      </c>
      <c r="Q327" s="116">
        <v>131.34899999999999</v>
      </c>
      <c r="R327" s="116">
        <v>0</v>
      </c>
      <c r="S327" s="115">
        <v>468.10999999999996</v>
      </c>
    </row>
    <row r="328" spans="1:19" ht="129.75" customHeight="1" x14ac:dyDescent="0.3">
      <c r="A328" s="23" t="s">
        <v>908</v>
      </c>
      <c r="B328" s="24" t="s">
        <v>915</v>
      </c>
      <c r="C328" s="21" t="s">
        <v>329</v>
      </c>
      <c r="D328" s="22" t="s">
        <v>376</v>
      </c>
      <c r="E328" s="25" t="s">
        <v>265</v>
      </c>
      <c r="F328" s="26">
        <v>45755</v>
      </c>
      <c r="G328" s="26">
        <v>45758</v>
      </c>
      <c r="H328" s="25" t="s">
        <v>179</v>
      </c>
      <c r="I328" s="151">
        <v>117.02749999999999</v>
      </c>
      <c r="J328" s="117">
        <f t="shared" si="4"/>
        <v>6</v>
      </c>
      <c r="K328" s="116">
        <v>194.14099999999999</v>
      </c>
      <c r="L328" s="116">
        <v>194.14099999999999</v>
      </c>
      <c r="M328" s="116">
        <v>0</v>
      </c>
      <c r="N328" s="116">
        <v>3</v>
      </c>
      <c r="O328" s="116">
        <v>142.62</v>
      </c>
      <c r="P328" s="116">
        <v>4</v>
      </c>
      <c r="Q328" s="116">
        <v>131.34899999999999</v>
      </c>
      <c r="R328" s="116">
        <v>0</v>
      </c>
      <c r="S328" s="115">
        <v>468.10999999999996</v>
      </c>
    </row>
    <row r="329" spans="1:19" ht="111.75" customHeight="1" x14ac:dyDescent="0.3">
      <c r="A329" s="23" t="s">
        <v>908</v>
      </c>
      <c r="B329" s="24" t="s">
        <v>916</v>
      </c>
      <c r="C329" s="21" t="s">
        <v>329</v>
      </c>
      <c r="D329" s="22" t="s">
        <v>376</v>
      </c>
      <c r="E329" s="25" t="s">
        <v>176</v>
      </c>
      <c r="F329" s="26">
        <v>45755</v>
      </c>
      <c r="G329" s="26">
        <v>45758</v>
      </c>
      <c r="H329" s="25" t="s">
        <v>179</v>
      </c>
      <c r="I329" s="151">
        <v>117.02749999999999</v>
      </c>
      <c r="J329" s="117">
        <f t="shared" si="4"/>
        <v>5.5</v>
      </c>
      <c r="K329" s="116">
        <v>194.14099999999999</v>
      </c>
      <c r="L329" s="116">
        <v>194.14099999999999</v>
      </c>
      <c r="M329" s="116">
        <v>0</v>
      </c>
      <c r="N329" s="116">
        <v>3</v>
      </c>
      <c r="O329" s="116">
        <v>142.62</v>
      </c>
      <c r="P329" s="116">
        <v>4</v>
      </c>
      <c r="Q329" s="116">
        <v>131.34899999999999</v>
      </c>
      <c r="R329" s="116">
        <v>0</v>
      </c>
      <c r="S329" s="115">
        <v>468.10999999999996</v>
      </c>
    </row>
    <row r="330" spans="1:19" ht="150" customHeight="1" x14ac:dyDescent="0.3">
      <c r="A330" s="23" t="s">
        <v>908</v>
      </c>
      <c r="B330" s="24" t="s">
        <v>917</v>
      </c>
      <c r="C330" s="21" t="s">
        <v>329</v>
      </c>
      <c r="D330" s="22" t="s">
        <v>433</v>
      </c>
      <c r="E330" s="25" t="s">
        <v>377</v>
      </c>
      <c r="F330" s="26">
        <v>45767</v>
      </c>
      <c r="G330" s="26">
        <v>45773</v>
      </c>
      <c r="H330" s="25" t="s">
        <v>179</v>
      </c>
      <c r="I330" s="151">
        <v>92.633571428571415</v>
      </c>
      <c r="J330" s="117">
        <f t="shared" si="4"/>
        <v>6</v>
      </c>
      <c r="K330" s="116">
        <v>192.3</v>
      </c>
      <c r="L330" s="116">
        <v>192.3</v>
      </c>
      <c r="M330" s="116">
        <v>0</v>
      </c>
      <c r="N330" s="116">
        <v>6</v>
      </c>
      <c r="O330" s="116">
        <v>227.13300000000001</v>
      </c>
      <c r="P330" s="116">
        <v>7</v>
      </c>
      <c r="Q330" s="116">
        <v>229.00200000000001</v>
      </c>
      <c r="R330" s="116">
        <v>0</v>
      </c>
      <c r="S330" s="115">
        <v>648.43499999999995</v>
      </c>
    </row>
    <row r="331" spans="1:19" ht="138.75" customHeight="1" x14ac:dyDescent="0.3">
      <c r="A331" s="23" t="s">
        <v>908</v>
      </c>
      <c r="B331" s="24" t="s">
        <v>918</v>
      </c>
      <c r="C331" s="21" t="s">
        <v>329</v>
      </c>
      <c r="D331" s="22" t="s">
        <v>433</v>
      </c>
      <c r="E331" s="25" t="s">
        <v>265</v>
      </c>
      <c r="F331" s="26">
        <v>45767</v>
      </c>
      <c r="G331" s="26">
        <v>45773</v>
      </c>
      <c r="H331" s="25" t="s">
        <v>179</v>
      </c>
      <c r="I331" s="151">
        <v>92.633571428571415</v>
      </c>
      <c r="J331" s="117">
        <f t="shared" ref="J331:J393" si="5">AVERAGEIFS(P:P, E:E, E331)</f>
        <v>6</v>
      </c>
      <c r="K331" s="116">
        <v>192.3</v>
      </c>
      <c r="L331" s="116">
        <v>192.3</v>
      </c>
      <c r="M331" s="116">
        <v>0</v>
      </c>
      <c r="N331" s="116">
        <v>6</v>
      </c>
      <c r="O331" s="116">
        <v>227.13300000000001</v>
      </c>
      <c r="P331" s="116">
        <v>7</v>
      </c>
      <c r="Q331" s="116">
        <v>229.00200000000001</v>
      </c>
      <c r="R331" s="116">
        <v>0</v>
      </c>
      <c r="S331" s="115">
        <v>648.43499999999995</v>
      </c>
    </row>
    <row r="332" spans="1:19" ht="95.25" customHeight="1" x14ac:dyDescent="0.3">
      <c r="A332" s="23" t="s">
        <v>908</v>
      </c>
      <c r="B332" s="24" t="s">
        <v>919</v>
      </c>
      <c r="C332" s="21" t="s">
        <v>329</v>
      </c>
      <c r="D332" s="22" t="s">
        <v>456</v>
      </c>
      <c r="E332" s="25" t="s">
        <v>174</v>
      </c>
      <c r="F332" s="26">
        <v>45775</v>
      </c>
      <c r="G332" s="26">
        <v>45778</v>
      </c>
      <c r="H332" s="25" t="s">
        <v>1032</v>
      </c>
      <c r="I332" s="151">
        <v>241.577</v>
      </c>
      <c r="J332" s="117">
        <f t="shared" si="5"/>
        <v>4.666666666666667</v>
      </c>
      <c r="K332" s="116">
        <v>442.995</v>
      </c>
      <c r="L332" s="116">
        <v>442.995</v>
      </c>
      <c r="M332" s="116">
        <v>0</v>
      </c>
      <c r="N332" s="116">
        <v>3</v>
      </c>
      <c r="O332" s="116">
        <v>260.56099999999998</v>
      </c>
      <c r="P332" s="116">
        <v>4</v>
      </c>
      <c r="Q332" s="116">
        <v>222.68700000000001</v>
      </c>
      <c r="R332" s="116">
        <v>40.064999999999998</v>
      </c>
      <c r="S332" s="115">
        <v>966.30799999999999</v>
      </c>
    </row>
    <row r="333" spans="1:19" ht="92.25" customHeight="1" outlineLevel="1" x14ac:dyDescent="0.3">
      <c r="A333" s="23" t="s">
        <v>908</v>
      </c>
      <c r="B333" s="24" t="s">
        <v>920</v>
      </c>
      <c r="C333" s="21" t="s">
        <v>329</v>
      </c>
      <c r="D333" s="22" t="s">
        <v>952</v>
      </c>
      <c r="E333" s="25" t="s">
        <v>253</v>
      </c>
      <c r="F333" s="26">
        <v>45783</v>
      </c>
      <c r="G333" s="26">
        <v>45784</v>
      </c>
      <c r="H333" s="25" t="s">
        <v>1044</v>
      </c>
      <c r="I333" s="151">
        <v>123.518</v>
      </c>
      <c r="J333" s="117">
        <f t="shared" si="5"/>
        <v>3.2</v>
      </c>
      <c r="K333" s="116">
        <v>184.27500000000001</v>
      </c>
      <c r="L333" s="116">
        <v>184.27500000000001</v>
      </c>
      <c r="M333" s="116">
        <v>0</v>
      </c>
      <c r="N333" s="116">
        <v>1</v>
      </c>
      <c r="O333" s="116">
        <v>23.097999999999999</v>
      </c>
      <c r="P333" s="116">
        <v>2</v>
      </c>
      <c r="Q333" s="116">
        <v>39.662999999999997</v>
      </c>
      <c r="R333" s="116">
        <v>0</v>
      </c>
      <c r="S333" s="115">
        <v>247.036</v>
      </c>
    </row>
    <row r="334" spans="1:19" ht="106.5" customHeight="1" x14ac:dyDescent="0.3">
      <c r="A334" s="23" t="s">
        <v>908</v>
      </c>
      <c r="B334" s="24" t="s">
        <v>921</v>
      </c>
      <c r="C334" s="21" t="s">
        <v>329</v>
      </c>
      <c r="D334" s="22" t="s">
        <v>498</v>
      </c>
      <c r="E334" s="25" t="s">
        <v>262</v>
      </c>
      <c r="F334" s="26">
        <v>45783</v>
      </c>
      <c r="G334" s="26">
        <v>45785</v>
      </c>
      <c r="H334" s="25" t="s">
        <v>1044</v>
      </c>
      <c r="I334" s="151">
        <v>72.38000000000001</v>
      </c>
      <c r="J334" s="117">
        <f t="shared" si="5"/>
        <v>3</v>
      </c>
      <c r="K334" s="116">
        <v>111.3</v>
      </c>
      <c r="L334" s="116">
        <v>111.3</v>
      </c>
      <c r="M334" s="116">
        <v>0</v>
      </c>
      <c r="N334" s="116">
        <v>2</v>
      </c>
      <c r="O334" s="116">
        <v>46.261000000000003</v>
      </c>
      <c r="P334" s="116">
        <v>3</v>
      </c>
      <c r="Q334" s="116">
        <v>59.579000000000001</v>
      </c>
      <c r="R334" s="116">
        <v>0</v>
      </c>
      <c r="S334" s="115">
        <v>217.14000000000001</v>
      </c>
    </row>
    <row r="335" spans="1:19" ht="62.25" customHeight="1" x14ac:dyDescent="0.3">
      <c r="A335" s="23" t="s">
        <v>908</v>
      </c>
      <c r="B335" s="24" t="s">
        <v>922</v>
      </c>
      <c r="C335" s="21" t="s">
        <v>329</v>
      </c>
      <c r="D335" s="22" t="s">
        <v>499</v>
      </c>
      <c r="E335" s="25" t="s">
        <v>175</v>
      </c>
      <c r="F335" s="26">
        <v>45783</v>
      </c>
      <c r="G335" s="26">
        <v>45785</v>
      </c>
      <c r="H335" s="25" t="s">
        <v>1044</v>
      </c>
      <c r="I335" s="151">
        <v>72.38000000000001</v>
      </c>
      <c r="J335" s="117">
        <f t="shared" si="5"/>
        <v>2</v>
      </c>
      <c r="K335" s="116">
        <v>111.3</v>
      </c>
      <c r="L335" s="116">
        <v>111.3</v>
      </c>
      <c r="M335" s="116">
        <v>0</v>
      </c>
      <c r="N335" s="116">
        <v>2</v>
      </c>
      <c r="O335" s="116">
        <v>46.261000000000003</v>
      </c>
      <c r="P335" s="116">
        <v>3</v>
      </c>
      <c r="Q335" s="116">
        <v>59.579000000000001</v>
      </c>
      <c r="R335" s="116">
        <v>0</v>
      </c>
      <c r="S335" s="115">
        <v>217.14000000000001</v>
      </c>
    </row>
    <row r="336" spans="1:19" ht="106.5" customHeight="1" x14ac:dyDescent="0.3">
      <c r="A336" s="23" t="s">
        <v>908</v>
      </c>
      <c r="B336" s="24" t="s">
        <v>923</v>
      </c>
      <c r="C336" s="21" t="s">
        <v>329</v>
      </c>
      <c r="D336" s="22" t="s">
        <v>499</v>
      </c>
      <c r="E336" s="25" t="s">
        <v>251</v>
      </c>
      <c r="F336" s="26">
        <v>45783</v>
      </c>
      <c r="G336" s="26">
        <v>45785</v>
      </c>
      <c r="H336" s="25" t="s">
        <v>1044</v>
      </c>
      <c r="I336" s="151">
        <v>72.38000000000001</v>
      </c>
      <c r="J336" s="117">
        <f t="shared" si="5"/>
        <v>3</v>
      </c>
      <c r="K336" s="116">
        <v>111.3</v>
      </c>
      <c r="L336" s="116">
        <v>111.3</v>
      </c>
      <c r="M336" s="116">
        <v>0</v>
      </c>
      <c r="N336" s="116">
        <v>2</v>
      </c>
      <c r="O336" s="116">
        <v>46.261000000000003</v>
      </c>
      <c r="P336" s="116">
        <v>3</v>
      </c>
      <c r="Q336" s="116">
        <v>59.579000000000001</v>
      </c>
      <c r="R336" s="116">
        <v>0</v>
      </c>
      <c r="S336" s="115">
        <v>217.14000000000001</v>
      </c>
    </row>
    <row r="337" spans="1:19" ht="106.5" customHeight="1" x14ac:dyDescent="0.3">
      <c r="A337" s="23" t="s">
        <v>908</v>
      </c>
      <c r="B337" s="24" t="s">
        <v>924</v>
      </c>
      <c r="C337" s="21" t="s">
        <v>329</v>
      </c>
      <c r="D337" s="22" t="s">
        <v>499</v>
      </c>
      <c r="E337" s="25" t="s">
        <v>500</v>
      </c>
      <c r="F337" s="26">
        <v>45783</v>
      </c>
      <c r="G337" s="26">
        <v>45785</v>
      </c>
      <c r="H337" s="25" t="s">
        <v>1044</v>
      </c>
      <c r="I337" s="151">
        <v>72.38000000000001</v>
      </c>
      <c r="J337" s="117">
        <f t="shared" si="5"/>
        <v>3</v>
      </c>
      <c r="K337" s="116">
        <v>111.3</v>
      </c>
      <c r="L337" s="116">
        <v>111.3</v>
      </c>
      <c r="M337" s="116">
        <v>0</v>
      </c>
      <c r="N337" s="116">
        <v>2</v>
      </c>
      <c r="O337" s="116">
        <v>46.261000000000003</v>
      </c>
      <c r="P337" s="116">
        <v>3</v>
      </c>
      <c r="Q337" s="116">
        <v>59.579000000000001</v>
      </c>
      <c r="R337" s="116">
        <v>0</v>
      </c>
      <c r="S337" s="115">
        <v>217.14000000000001</v>
      </c>
    </row>
    <row r="338" spans="1:19" ht="106.5" customHeight="1" x14ac:dyDescent="0.3">
      <c r="A338" s="23" t="s">
        <v>908</v>
      </c>
      <c r="B338" s="24" t="s">
        <v>925</v>
      </c>
      <c r="C338" s="21" t="s">
        <v>329</v>
      </c>
      <c r="D338" s="22" t="s">
        <v>508</v>
      </c>
      <c r="E338" s="25" t="s">
        <v>509</v>
      </c>
      <c r="F338" s="26">
        <v>45783</v>
      </c>
      <c r="G338" s="26">
        <v>45786</v>
      </c>
      <c r="H338" s="25" t="s">
        <v>1052</v>
      </c>
      <c r="I338" s="151">
        <v>401.04372000000001</v>
      </c>
      <c r="J338" s="117">
        <f t="shared" si="5"/>
        <v>1</v>
      </c>
      <c r="K338" s="116">
        <v>314.89</v>
      </c>
      <c r="L338" s="116">
        <v>314.89</v>
      </c>
      <c r="M338" s="116">
        <v>0</v>
      </c>
      <c r="N338" s="116">
        <v>1</v>
      </c>
      <c r="O338" s="116">
        <v>53.555</v>
      </c>
      <c r="P338" s="116">
        <v>1</v>
      </c>
      <c r="Q338" s="116">
        <v>32.59872</v>
      </c>
      <c r="R338" s="116">
        <v>0</v>
      </c>
      <c r="S338" s="115">
        <v>401.04372000000001</v>
      </c>
    </row>
    <row r="339" spans="1:19" ht="53.25" customHeight="1" outlineLevel="1" x14ac:dyDescent="0.3">
      <c r="A339" s="23" t="s">
        <v>908</v>
      </c>
      <c r="B339" s="24" t="s">
        <v>926</v>
      </c>
      <c r="C339" s="21" t="s">
        <v>329</v>
      </c>
      <c r="D339" s="22" t="s">
        <v>953</v>
      </c>
      <c r="E339" s="25" t="s">
        <v>172</v>
      </c>
      <c r="F339" s="26">
        <v>45789</v>
      </c>
      <c r="G339" s="26">
        <v>45791</v>
      </c>
      <c r="H339" s="25" t="s">
        <v>1032</v>
      </c>
      <c r="I339" s="151">
        <v>311.79750000000001</v>
      </c>
      <c r="J339" s="117">
        <f t="shared" si="5"/>
        <v>3.5</v>
      </c>
      <c r="K339" s="116">
        <v>339.07499999999999</v>
      </c>
      <c r="L339" s="116">
        <v>339.07499999999999</v>
      </c>
      <c r="M339" s="116">
        <v>0</v>
      </c>
      <c r="N339" s="116">
        <v>2</v>
      </c>
      <c r="O339" s="116">
        <v>175.32900000000001</v>
      </c>
      <c r="P339" s="116">
        <v>2</v>
      </c>
      <c r="Q339" s="116">
        <v>109.191</v>
      </c>
      <c r="R339" s="116">
        <v>0</v>
      </c>
      <c r="S339" s="115">
        <v>623.59500000000003</v>
      </c>
    </row>
    <row r="340" spans="1:19" ht="90.75" customHeight="1" outlineLevel="1" x14ac:dyDescent="0.3">
      <c r="A340" s="23" t="s">
        <v>908</v>
      </c>
      <c r="B340" s="24" t="s">
        <v>927</v>
      </c>
      <c r="C340" s="21" t="s">
        <v>329</v>
      </c>
      <c r="D340" s="22" t="s">
        <v>953</v>
      </c>
      <c r="E340" s="25" t="s">
        <v>174</v>
      </c>
      <c r="F340" s="26">
        <v>45789</v>
      </c>
      <c r="G340" s="26">
        <v>45791</v>
      </c>
      <c r="H340" s="25" t="s">
        <v>1032</v>
      </c>
      <c r="I340" s="151">
        <v>233.21166666666667</v>
      </c>
      <c r="J340" s="117">
        <f t="shared" si="5"/>
        <v>4.666666666666667</v>
      </c>
      <c r="K340" s="116">
        <v>329.16500000000002</v>
      </c>
      <c r="L340" s="116">
        <v>329.16500000000002</v>
      </c>
      <c r="M340" s="116">
        <v>0</v>
      </c>
      <c r="N340" s="116">
        <v>2</v>
      </c>
      <c r="O340" s="116">
        <v>178.51900000000001</v>
      </c>
      <c r="P340" s="116">
        <v>3</v>
      </c>
      <c r="Q340" s="116">
        <v>163.78700000000001</v>
      </c>
      <c r="R340" s="116">
        <v>28.164000000000001</v>
      </c>
      <c r="S340" s="115">
        <v>699.63499999999999</v>
      </c>
    </row>
    <row r="341" spans="1:19" ht="58.5" customHeight="1" outlineLevel="1" x14ac:dyDescent="0.3">
      <c r="A341" s="23" t="s">
        <v>908</v>
      </c>
      <c r="B341" s="24" t="s">
        <v>928</v>
      </c>
      <c r="C341" s="21" t="s">
        <v>329</v>
      </c>
      <c r="D341" s="22" t="s">
        <v>953</v>
      </c>
      <c r="E341" s="25" t="s">
        <v>521</v>
      </c>
      <c r="F341" s="26">
        <v>45789</v>
      </c>
      <c r="G341" s="26">
        <v>45791</v>
      </c>
      <c r="H341" s="25" t="s">
        <v>1032</v>
      </c>
      <c r="I341" s="151">
        <v>222.125</v>
      </c>
      <c r="J341" s="117">
        <f t="shared" si="5"/>
        <v>3</v>
      </c>
      <c r="K341" s="116">
        <v>329.16500000000002</v>
      </c>
      <c r="L341" s="116">
        <v>329.16500000000002</v>
      </c>
      <c r="M341" s="116">
        <v>0</v>
      </c>
      <c r="N341" s="116">
        <v>2</v>
      </c>
      <c r="O341" s="116">
        <v>173.423</v>
      </c>
      <c r="P341" s="116">
        <v>3</v>
      </c>
      <c r="Q341" s="116">
        <v>163.78700000000001</v>
      </c>
      <c r="R341" s="116">
        <v>0</v>
      </c>
      <c r="S341" s="115">
        <v>666.375</v>
      </c>
    </row>
    <row r="342" spans="1:19" ht="86.25" customHeight="1" x14ac:dyDescent="0.3">
      <c r="A342" s="23" t="s">
        <v>908</v>
      </c>
      <c r="B342" s="24" t="s">
        <v>929</v>
      </c>
      <c r="C342" s="21" t="s">
        <v>329</v>
      </c>
      <c r="D342" s="22" t="s">
        <v>522</v>
      </c>
      <c r="E342" s="25" t="s">
        <v>173</v>
      </c>
      <c r="F342" s="26">
        <v>45791</v>
      </c>
      <c r="G342" s="26">
        <v>45794</v>
      </c>
      <c r="H342" s="25" t="s">
        <v>191</v>
      </c>
      <c r="I342" s="151">
        <v>151.27975000000001</v>
      </c>
      <c r="J342" s="117">
        <f t="shared" si="5"/>
        <v>4</v>
      </c>
      <c r="K342" s="116">
        <v>263.18099999999998</v>
      </c>
      <c r="L342" s="116">
        <v>263.18099999999998</v>
      </c>
      <c r="M342" s="116">
        <v>0</v>
      </c>
      <c r="N342" s="116">
        <v>3</v>
      </c>
      <c r="O342" s="116">
        <v>152.06899999999999</v>
      </c>
      <c r="P342" s="116">
        <v>4</v>
      </c>
      <c r="Q342" s="116">
        <v>189.869</v>
      </c>
      <c r="R342" s="116">
        <v>0</v>
      </c>
      <c r="S342" s="115">
        <v>605.11900000000003</v>
      </c>
    </row>
    <row r="343" spans="1:19" ht="121.5" customHeight="1" x14ac:dyDescent="0.3">
      <c r="A343" s="23" t="s">
        <v>908</v>
      </c>
      <c r="B343" s="24" t="s">
        <v>930</v>
      </c>
      <c r="C343" s="21" t="s">
        <v>329</v>
      </c>
      <c r="D343" s="22" t="s">
        <v>599</v>
      </c>
      <c r="E343" s="25" t="s">
        <v>523</v>
      </c>
      <c r="F343" s="26">
        <v>45802</v>
      </c>
      <c r="G343" s="26">
        <v>45808</v>
      </c>
      <c r="H343" s="25" t="s">
        <v>1056</v>
      </c>
      <c r="I343" s="151">
        <v>152.39957142857142</v>
      </c>
      <c r="J343" s="117">
        <f t="shared" si="5"/>
        <v>7</v>
      </c>
      <c r="K343" s="116">
        <v>771.84199999999998</v>
      </c>
      <c r="L343" s="116">
        <v>771.84199999999998</v>
      </c>
      <c r="M343" s="116">
        <v>0</v>
      </c>
      <c r="N343" s="116">
        <v>6</v>
      </c>
      <c r="O343" s="116">
        <v>138.62100000000001</v>
      </c>
      <c r="P343" s="116">
        <v>7</v>
      </c>
      <c r="Q343" s="116">
        <v>156.334</v>
      </c>
      <c r="R343" s="116">
        <v>0</v>
      </c>
      <c r="S343" s="115">
        <v>1066.797</v>
      </c>
    </row>
    <row r="344" spans="1:19" ht="95.25" customHeight="1" x14ac:dyDescent="0.3">
      <c r="A344" s="23" t="s">
        <v>908</v>
      </c>
      <c r="B344" s="24" t="s">
        <v>931</v>
      </c>
      <c r="C344" s="21" t="s">
        <v>329</v>
      </c>
      <c r="D344" s="22" t="s">
        <v>600</v>
      </c>
      <c r="E344" s="25" t="s">
        <v>252</v>
      </c>
      <c r="F344" s="26">
        <v>45802</v>
      </c>
      <c r="G344" s="26">
        <v>45808</v>
      </c>
      <c r="H344" s="25" t="s">
        <v>1056</v>
      </c>
      <c r="I344" s="151">
        <v>152.39957142857142</v>
      </c>
      <c r="J344" s="117">
        <f t="shared" si="5"/>
        <v>7</v>
      </c>
      <c r="K344" s="116">
        <v>771.84199999999998</v>
      </c>
      <c r="L344" s="116">
        <v>771.84199999999998</v>
      </c>
      <c r="M344" s="116">
        <v>0</v>
      </c>
      <c r="N344" s="116">
        <v>6</v>
      </c>
      <c r="O344" s="116">
        <v>138.62100000000001</v>
      </c>
      <c r="P344" s="116">
        <v>7</v>
      </c>
      <c r="Q344" s="116">
        <v>156.334</v>
      </c>
      <c r="R344" s="116">
        <v>0</v>
      </c>
      <c r="S344" s="115">
        <v>1066.797</v>
      </c>
    </row>
    <row r="345" spans="1:19" ht="101.25" customHeight="1" x14ac:dyDescent="0.3">
      <c r="A345" s="23" t="s">
        <v>908</v>
      </c>
      <c r="B345" s="24" t="s">
        <v>932</v>
      </c>
      <c r="C345" s="21" t="s">
        <v>329</v>
      </c>
      <c r="D345" s="22" t="s">
        <v>526</v>
      </c>
      <c r="E345" s="25" t="s">
        <v>524</v>
      </c>
      <c r="F345" s="26">
        <v>45795</v>
      </c>
      <c r="G345" s="26">
        <v>45800</v>
      </c>
      <c r="H345" s="25" t="s">
        <v>514</v>
      </c>
      <c r="I345" s="151">
        <v>100.6825</v>
      </c>
      <c r="J345" s="117">
        <f t="shared" si="5"/>
        <v>6</v>
      </c>
      <c r="K345" s="116">
        <v>333.19299999999998</v>
      </c>
      <c r="L345" s="116">
        <v>333.19299999999998</v>
      </c>
      <c r="M345" s="116">
        <v>0</v>
      </c>
      <c r="N345" s="116">
        <v>5</v>
      </c>
      <c r="O345" s="116">
        <v>162.572</v>
      </c>
      <c r="P345" s="116">
        <v>6</v>
      </c>
      <c r="Q345" s="116">
        <v>108.33</v>
      </c>
      <c r="R345" s="116">
        <v>0</v>
      </c>
      <c r="S345" s="115">
        <v>604.09500000000003</v>
      </c>
    </row>
    <row r="346" spans="1:19" ht="126" customHeight="1" x14ac:dyDescent="0.3">
      <c r="A346" s="23" t="s">
        <v>908</v>
      </c>
      <c r="B346" s="24" t="s">
        <v>933</v>
      </c>
      <c r="C346" s="21" t="s">
        <v>329</v>
      </c>
      <c r="D346" s="22" t="s">
        <v>526</v>
      </c>
      <c r="E346" s="25" t="s">
        <v>525</v>
      </c>
      <c r="F346" s="26">
        <v>45795</v>
      </c>
      <c r="G346" s="26">
        <v>45800</v>
      </c>
      <c r="H346" s="25" t="s">
        <v>514</v>
      </c>
      <c r="I346" s="151">
        <v>100.6825</v>
      </c>
      <c r="J346" s="117">
        <f t="shared" si="5"/>
        <v>6</v>
      </c>
      <c r="K346" s="116">
        <v>333.19299999999998</v>
      </c>
      <c r="L346" s="116">
        <v>333.19299999999998</v>
      </c>
      <c r="M346" s="116">
        <v>0</v>
      </c>
      <c r="N346" s="116">
        <v>5</v>
      </c>
      <c r="O346" s="116">
        <v>162.572</v>
      </c>
      <c r="P346" s="116">
        <v>6</v>
      </c>
      <c r="Q346" s="116">
        <v>108.33</v>
      </c>
      <c r="R346" s="116">
        <v>0</v>
      </c>
      <c r="S346" s="115">
        <v>604.09500000000003</v>
      </c>
    </row>
    <row r="347" spans="1:19" ht="121.5" customHeight="1" x14ac:dyDescent="0.3">
      <c r="A347" s="23" t="s">
        <v>908</v>
      </c>
      <c r="B347" s="24" t="s">
        <v>934</v>
      </c>
      <c r="C347" s="21" t="s">
        <v>329</v>
      </c>
      <c r="D347" s="22" t="s">
        <v>527</v>
      </c>
      <c r="E347" s="25" t="s">
        <v>954</v>
      </c>
      <c r="F347" s="26">
        <v>45802</v>
      </c>
      <c r="G347" s="26">
        <v>45808</v>
      </c>
      <c r="H347" s="25" t="s">
        <v>1070</v>
      </c>
      <c r="I347" s="151">
        <v>87.730999999999995</v>
      </c>
      <c r="J347" s="117">
        <f t="shared" si="5"/>
        <v>7</v>
      </c>
      <c r="K347" s="116">
        <v>163.136</v>
      </c>
      <c r="L347" s="116">
        <v>163.136</v>
      </c>
      <c r="M347" s="116">
        <v>0</v>
      </c>
      <c r="N347" s="116">
        <v>6</v>
      </c>
      <c r="O347" s="116">
        <v>224.566</v>
      </c>
      <c r="P347" s="116">
        <v>7</v>
      </c>
      <c r="Q347" s="116">
        <v>226.41499999999999</v>
      </c>
      <c r="R347" s="116">
        <v>0</v>
      </c>
      <c r="S347" s="115">
        <v>614.11699999999996</v>
      </c>
    </row>
    <row r="348" spans="1:19" ht="135" customHeight="1" x14ac:dyDescent="0.3">
      <c r="A348" s="23" t="s">
        <v>908</v>
      </c>
      <c r="B348" s="24" t="s">
        <v>935</v>
      </c>
      <c r="C348" s="21" t="s">
        <v>329</v>
      </c>
      <c r="D348" s="22" t="s">
        <v>527</v>
      </c>
      <c r="E348" s="25" t="s">
        <v>528</v>
      </c>
      <c r="F348" s="26">
        <v>45802</v>
      </c>
      <c r="G348" s="26">
        <v>45808</v>
      </c>
      <c r="H348" s="25" t="s">
        <v>1070</v>
      </c>
      <c r="I348" s="151">
        <v>87.730999999999995</v>
      </c>
      <c r="J348" s="117">
        <f t="shared" si="5"/>
        <v>7</v>
      </c>
      <c r="K348" s="116">
        <v>163.136</v>
      </c>
      <c r="L348" s="116">
        <v>163.136</v>
      </c>
      <c r="M348" s="116">
        <v>0</v>
      </c>
      <c r="N348" s="116">
        <v>6</v>
      </c>
      <c r="O348" s="116">
        <v>224.566</v>
      </c>
      <c r="P348" s="116">
        <v>7</v>
      </c>
      <c r="Q348" s="116">
        <v>226.41499999999999</v>
      </c>
      <c r="R348" s="116">
        <v>0</v>
      </c>
      <c r="S348" s="115">
        <v>614.11699999999996</v>
      </c>
    </row>
    <row r="349" spans="1:19" ht="147.75" customHeight="1" x14ac:dyDescent="0.3">
      <c r="A349" s="23" t="s">
        <v>908</v>
      </c>
      <c r="B349" s="24" t="s">
        <v>936</v>
      </c>
      <c r="C349" s="21" t="s">
        <v>329</v>
      </c>
      <c r="D349" s="22" t="s">
        <v>529</v>
      </c>
      <c r="E349" s="25" t="s">
        <v>377</v>
      </c>
      <c r="F349" s="26">
        <v>45795</v>
      </c>
      <c r="G349" s="26">
        <v>45801</v>
      </c>
      <c r="H349" s="25" t="s">
        <v>1070</v>
      </c>
      <c r="I349" s="151">
        <v>84.652000000000001</v>
      </c>
      <c r="J349" s="117">
        <f t="shared" si="5"/>
        <v>6</v>
      </c>
      <c r="K349" s="116">
        <v>142.66</v>
      </c>
      <c r="L349" s="116">
        <v>142.66</v>
      </c>
      <c r="M349" s="116">
        <v>0</v>
      </c>
      <c r="N349" s="116">
        <v>6</v>
      </c>
      <c r="O349" s="116">
        <v>224.03</v>
      </c>
      <c r="P349" s="116">
        <v>7</v>
      </c>
      <c r="Q349" s="116">
        <v>225.874</v>
      </c>
      <c r="R349" s="116">
        <v>0</v>
      </c>
      <c r="S349" s="115">
        <v>592.56399999999996</v>
      </c>
    </row>
    <row r="350" spans="1:19" ht="147.75" customHeight="1" x14ac:dyDescent="0.3">
      <c r="A350" s="23" t="s">
        <v>908</v>
      </c>
      <c r="B350" s="24" t="s">
        <v>937</v>
      </c>
      <c r="C350" s="21" t="s">
        <v>329</v>
      </c>
      <c r="D350" s="22" t="s">
        <v>529</v>
      </c>
      <c r="E350" s="25" t="s">
        <v>265</v>
      </c>
      <c r="F350" s="26">
        <v>45795</v>
      </c>
      <c r="G350" s="26">
        <v>45801</v>
      </c>
      <c r="H350" s="25" t="s">
        <v>1070</v>
      </c>
      <c r="I350" s="151">
        <v>84.652000000000001</v>
      </c>
      <c r="J350" s="117">
        <f t="shared" si="5"/>
        <v>6</v>
      </c>
      <c r="K350" s="116">
        <v>142.66</v>
      </c>
      <c r="L350" s="116">
        <v>142.66</v>
      </c>
      <c r="M350" s="116">
        <v>0</v>
      </c>
      <c r="N350" s="116">
        <v>6</v>
      </c>
      <c r="O350" s="116">
        <v>224.03</v>
      </c>
      <c r="P350" s="116">
        <v>7</v>
      </c>
      <c r="Q350" s="116">
        <v>225.874</v>
      </c>
      <c r="R350" s="116">
        <v>0</v>
      </c>
      <c r="S350" s="115">
        <v>592.56399999999996</v>
      </c>
    </row>
    <row r="351" spans="1:19" ht="90.75" customHeight="1" outlineLevel="1" x14ac:dyDescent="0.3">
      <c r="A351" s="23" t="s">
        <v>908</v>
      </c>
      <c r="B351" s="24" t="s">
        <v>938</v>
      </c>
      <c r="C351" s="21" t="s">
        <v>329</v>
      </c>
      <c r="D351" s="22" t="s">
        <v>564</v>
      </c>
      <c r="E351" s="25" t="s">
        <v>172</v>
      </c>
      <c r="F351" s="26">
        <v>45799</v>
      </c>
      <c r="G351" s="26">
        <v>45801</v>
      </c>
      <c r="H351" s="25" t="s">
        <v>1070</v>
      </c>
      <c r="I351" s="151">
        <v>127.93233333333335</v>
      </c>
      <c r="J351" s="117">
        <f t="shared" si="5"/>
        <v>3.5</v>
      </c>
      <c r="K351" s="116">
        <v>205.08799999999999</v>
      </c>
      <c r="L351" s="116">
        <v>205.08799999999999</v>
      </c>
      <c r="M351" s="116">
        <v>0</v>
      </c>
      <c r="N351" s="116">
        <v>2</v>
      </c>
      <c r="O351" s="116">
        <v>81.906000000000006</v>
      </c>
      <c r="P351" s="116">
        <v>3</v>
      </c>
      <c r="Q351" s="116">
        <v>96.802999999999997</v>
      </c>
      <c r="R351" s="116">
        <v>0</v>
      </c>
      <c r="S351" s="115">
        <v>383.79700000000003</v>
      </c>
    </row>
    <row r="352" spans="1:19" ht="69" customHeight="1" outlineLevel="1" x14ac:dyDescent="0.3">
      <c r="A352" s="23" t="s">
        <v>908</v>
      </c>
      <c r="B352" s="24" t="s">
        <v>939</v>
      </c>
      <c r="C352" s="21" t="s">
        <v>329</v>
      </c>
      <c r="D352" s="22" t="s">
        <v>644</v>
      </c>
      <c r="E352" s="25" t="s">
        <v>253</v>
      </c>
      <c r="F352" s="26">
        <v>45801</v>
      </c>
      <c r="G352" s="26">
        <v>45806</v>
      </c>
      <c r="H352" s="25" t="s">
        <v>1057</v>
      </c>
      <c r="I352" s="151">
        <v>265.35849999999999</v>
      </c>
      <c r="J352" s="117">
        <f t="shared" si="5"/>
        <v>3.2</v>
      </c>
      <c r="K352" s="116">
        <v>294</v>
      </c>
      <c r="L352" s="116">
        <v>294</v>
      </c>
      <c r="M352" s="116">
        <v>0</v>
      </c>
      <c r="N352" s="116">
        <v>5</v>
      </c>
      <c r="O352" s="116">
        <v>994.63300000000004</v>
      </c>
      <c r="P352" s="116">
        <v>6</v>
      </c>
      <c r="Q352" s="116">
        <v>303.51799999999997</v>
      </c>
      <c r="R352" s="116">
        <v>0</v>
      </c>
      <c r="S352" s="115">
        <v>1592.1510000000001</v>
      </c>
    </row>
    <row r="353" spans="1:19" ht="91.5" customHeight="1" outlineLevel="1" x14ac:dyDescent="0.3">
      <c r="A353" s="23" t="s">
        <v>908</v>
      </c>
      <c r="B353" s="24" t="s">
        <v>940</v>
      </c>
      <c r="C353" s="21" t="s">
        <v>329</v>
      </c>
      <c r="D353" s="22" t="s">
        <v>645</v>
      </c>
      <c r="E353" s="25" t="s">
        <v>956</v>
      </c>
      <c r="F353" s="26">
        <v>45801</v>
      </c>
      <c r="G353" s="26">
        <v>45806</v>
      </c>
      <c r="H353" s="25" t="s">
        <v>1057</v>
      </c>
      <c r="I353" s="151">
        <v>201.82683333333333</v>
      </c>
      <c r="J353" s="117">
        <f t="shared" si="5"/>
        <v>6</v>
      </c>
      <c r="K353" s="116">
        <v>294</v>
      </c>
      <c r="L353" s="116">
        <v>294</v>
      </c>
      <c r="M353" s="116">
        <v>0</v>
      </c>
      <c r="N353" s="116">
        <v>5</v>
      </c>
      <c r="O353" s="116">
        <v>612.19200000000001</v>
      </c>
      <c r="P353" s="116">
        <v>6</v>
      </c>
      <c r="Q353" s="116">
        <v>304.76900000000001</v>
      </c>
      <c r="R353" s="116">
        <v>0</v>
      </c>
      <c r="S353" s="115">
        <v>1210.961</v>
      </c>
    </row>
    <row r="354" spans="1:19" ht="90.75" customHeight="1" outlineLevel="1" x14ac:dyDescent="0.3">
      <c r="A354" s="23" t="s">
        <v>908</v>
      </c>
      <c r="B354" s="24" t="s">
        <v>941</v>
      </c>
      <c r="C354" s="21" t="s">
        <v>329</v>
      </c>
      <c r="D354" s="22" t="s">
        <v>955</v>
      </c>
      <c r="E354" s="25" t="s">
        <v>172</v>
      </c>
      <c r="F354" s="26">
        <v>45803</v>
      </c>
      <c r="G354" s="26">
        <v>45807</v>
      </c>
      <c r="H354" s="25" t="s">
        <v>411</v>
      </c>
      <c r="I354" s="151">
        <v>56.440599999999996</v>
      </c>
      <c r="J354" s="117">
        <f t="shared" si="5"/>
        <v>3.5</v>
      </c>
      <c r="K354" s="116">
        <v>0</v>
      </c>
      <c r="L354" s="116">
        <v>0</v>
      </c>
      <c r="M354" s="116">
        <v>0</v>
      </c>
      <c r="N354" s="116">
        <v>4</v>
      </c>
      <c r="O354" s="116">
        <v>0</v>
      </c>
      <c r="P354" s="116">
        <v>5</v>
      </c>
      <c r="Q354" s="116">
        <v>282.20299999999997</v>
      </c>
      <c r="R354" s="116">
        <v>0</v>
      </c>
      <c r="S354" s="115">
        <v>282.20299999999997</v>
      </c>
    </row>
    <row r="355" spans="1:19" ht="90.75" customHeight="1" outlineLevel="1" x14ac:dyDescent="0.3">
      <c r="A355" s="23" t="s">
        <v>908</v>
      </c>
      <c r="B355" s="24" t="s">
        <v>942</v>
      </c>
      <c r="C355" s="21" t="s">
        <v>329</v>
      </c>
      <c r="D355" s="22" t="s">
        <v>607</v>
      </c>
      <c r="E355" s="25" t="s">
        <v>174</v>
      </c>
      <c r="F355" s="26">
        <v>45807</v>
      </c>
      <c r="G355" s="26">
        <v>45813</v>
      </c>
      <c r="H355" s="25" t="s">
        <v>1054</v>
      </c>
      <c r="I355" s="151">
        <v>73.382857142857148</v>
      </c>
      <c r="J355" s="117">
        <f t="shared" si="5"/>
        <v>4.666666666666667</v>
      </c>
      <c r="K355" s="116">
        <v>292.17200000000003</v>
      </c>
      <c r="L355" s="116">
        <v>292.17200000000003</v>
      </c>
      <c r="M355" s="116">
        <v>0</v>
      </c>
      <c r="N355" s="116">
        <v>6</v>
      </c>
      <c r="O355" s="116">
        <v>133.012</v>
      </c>
      <c r="P355" s="116">
        <v>7</v>
      </c>
      <c r="Q355" s="116">
        <v>88.495999999999995</v>
      </c>
      <c r="R355" s="116">
        <v>0</v>
      </c>
      <c r="S355" s="115">
        <v>513.68000000000006</v>
      </c>
    </row>
    <row r="356" spans="1:19" ht="105.75" customHeight="1" outlineLevel="1" x14ac:dyDescent="0.3">
      <c r="A356" s="23" t="s">
        <v>908</v>
      </c>
      <c r="B356" s="24" t="s">
        <v>943</v>
      </c>
      <c r="C356" s="21" t="s">
        <v>329</v>
      </c>
      <c r="D356" s="22" t="s">
        <v>607</v>
      </c>
      <c r="E356" s="25" t="s">
        <v>608</v>
      </c>
      <c r="F356" s="26">
        <v>45807</v>
      </c>
      <c r="G356" s="26">
        <v>45813</v>
      </c>
      <c r="H356" s="25" t="s">
        <v>1054</v>
      </c>
      <c r="I356" s="151">
        <v>73.382857142857148</v>
      </c>
      <c r="J356" s="117">
        <f t="shared" si="5"/>
        <v>7</v>
      </c>
      <c r="K356" s="116">
        <v>292.17200000000003</v>
      </c>
      <c r="L356" s="116">
        <v>292.17200000000003</v>
      </c>
      <c r="M356" s="116">
        <v>0</v>
      </c>
      <c r="N356" s="116">
        <v>6</v>
      </c>
      <c r="O356" s="116">
        <v>133.012</v>
      </c>
      <c r="P356" s="116">
        <v>7</v>
      </c>
      <c r="Q356" s="116">
        <v>88.495999999999995</v>
      </c>
      <c r="R356" s="116">
        <v>0</v>
      </c>
      <c r="S356" s="115">
        <v>513.68000000000006</v>
      </c>
    </row>
    <row r="357" spans="1:19" ht="105.75" customHeight="1" outlineLevel="1" x14ac:dyDescent="0.3">
      <c r="A357" s="23" t="s">
        <v>908</v>
      </c>
      <c r="B357" s="24" t="s">
        <v>944</v>
      </c>
      <c r="C357" s="21" t="s">
        <v>329</v>
      </c>
      <c r="D357" s="22" t="s">
        <v>607</v>
      </c>
      <c r="E357" s="25" t="s">
        <v>176</v>
      </c>
      <c r="F357" s="26">
        <v>45807</v>
      </c>
      <c r="G357" s="26">
        <v>45813</v>
      </c>
      <c r="H357" s="25" t="s">
        <v>1054</v>
      </c>
      <c r="I357" s="151">
        <v>73.382857142857148</v>
      </c>
      <c r="J357" s="117">
        <f t="shared" si="5"/>
        <v>5.5</v>
      </c>
      <c r="K357" s="116">
        <v>292.17200000000003</v>
      </c>
      <c r="L357" s="116">
        <v>292.17200000000003</v>
      </c>
      <c r="M357" s="116">
        <v>0</v>
      </c>
      <c r="N357" s="116">
        <v>6</v>
      </c>
      <c r="O357" s="116">
        <v>133.012</v>
      </c>
      <c r="P357" s="116">
        <v>7</v>
      </c>
      <c r="Q357" s="116">
        <v>88.495999999999995</v>
      </c>
      <c r="R357" s="116">
        <v>0</v>
      </c>
      <c r="S357" s="115">
        <v>513.68000000000006</v>
      </c>
    </row>
    <row r="358" spans="1:19" ht="105.75" customHeight="1" outlineLevel="1" x14ac:dyDescent="0.3">
      <c r="A358" s="23" t="s">
        <v>908</v>
      </c>
      <c r="B358" s="24" t="s">
        <v>945</v>
      </c>
      <c r="C358" s="21" t="s">
        <v>329</v>
      </c>
      <c r="D358" s="22" t="s">
        <v>615</v>
      </c>
      <c r="E358" s="25" t="s">
        <v>1028</v>
      </c>
      <c r="F358" s="26">
        <v>45807</v>
      </c>
      <c r="G358" s="26">
        <v>45813</v>
      </c>
      <c r="H358" s="25" t="s">
        <v>1054</v>
      </c>
      <c r="I358" s="151">
        <v>73.382857142857148</v>
      </c>
      <c r="J358" s="117">
        <f t="shared" si="5"/>
        <v>7</v>
      </c>
      <c r="K358" s="116">
        <v>292.17200000000003</v>
      </c>
      <c r="L358" s="116">
        <v>292.17200000000003</v>
      </c>
      <c r="M358" s="116">
        <v>0</v>
      </c>
      <c r="N358" s="116">
        <v>6</v>
      </c>
      <c r="O358" s="116">
        <v>133.012</v>
      </c>
      <c r="P358" s="116">
        <v>7</v>
      </c>
      <c r="Q358" s="116">
        <v>88.495999999999995</v>
      </c>
      <c r="R358" s="116">
        <v>0</v>
      </c>
      <c r="S358" s="115">
        <v>513.68000000000006</v>
      </c>
    </row>
    <row r="359" spans="1:19" ht="105.75" customHeight="1" outlineLevel="1" x14ac:dyDescent="0.3">
      <c r="A359" s="23" t="s">
        <v>908</v>
      </c>
      <c r="B359" s="24" t="s">
        <v>946</v>
      </c>
      <c r="C359" s="21" t="s">
        <v>329</v>
      </c>
      <c r="D359" s="22" t="s">
        <v>615</v>
      </c>
      <c r="E359" s="25" t="s">
        <v>177</v>
      </c>
      <c r="F359" s="26">
        <v>45807</v>
      </c>
      <c r="G359" s="26">
        <v>45813</v>
      </c>
      <c r="H359" s="25" t="s">
        <v>1054</v>
      </c>
      <c r="I359" s="151">
        <v>73.382857142857148</v>
      </c>
      <c r="J359" s="117">
        <f t="shared" si="5"/>
        <v>7</v>
      </c>
      <c r="K359" s="116">
        <v>292.17200000000003</v>
      </c>
      <c r="L359" s="116">
        <v>292.17200000000003</v>
      </c>
      <c r="M359" s="116">
        <v>0</v>
      </c>
      <c r="N359" s="116">
        <v>6</v>
      </c>
      <c r="O359" s="116">
        <v>133.012</v>
      </c>
      <c r="P359" s="116">
        <v>7</v>
      </c>
      <c r="Q359" s="116">
        <v>88.495999999999995</v>
      </c>
      <c r="R359" s="116">
        <v>0</v>
      </c>
      <c r="S359" s="115">
        <v>513.68000000000006</v>
      </c>
    </row>
    <row r="360" spans="1:19" ht="64.5" customHeight="1" outlineLevel="1" x14ac:dyDescent="0.3">
      <c r="A360" s="23" t="s">
        <v>908</v>
      </c>
      <c r="B360" s="24" t="s">
        <v>947</v>
      </c>
      <c r="C360" s="21" t="s">
        <v>329</v>
      </c>
      <c r="D360" s="22" t="s">
        <v>616</v>
      </c>
      <c r="E360" s="25" t="s">
        <v>253</v>
      </c>
      <c r="F360" s="26">
        <v>45811</v>
      </c>
      <c r="G360" s="26">
        <v>45813</v>
      </c>
      <c r="H360" s="25" t="s">
        <v>1054</v>
      </c>
      <c r="I360" s="151">
        <v>149.33833333333334</v>
      </c>
      <c r="J360" s="117">
        <f t="shared" si="5"/>
        <v>3.2</v>
      </c>
      <c r="K360" s="116">
        <v>381.51</v>
      </c>
      <c r="L360" s="116">
        <v>381.51</v>
      </c>
      <c r="M360" s="116">
        <v>0</v>
      </c>
      <c r="N360" s="116">
        <v>2</v>
      </c>
      <c r="O360" s="116">
        <v>28.535</v>
      </c>
      <c r="P360" s="116">
        <v>3</v>
      </c>
      <c r="Q360" s="116">
        <v>37.97</v>
      </c>
      <c r="R360" s="116">
        <v>0</v>
      </c>
      <c r="S360" s="115">
        <v>448.01499999999999</v>
      </c>
    </row>
    <row r="361" spans="1:19" ht="105.75" customHeight="1" outlineLevel="1" x14ac:dyDescent="0.3">
      <c r="A361" s="23" t="s">
        <v>908</v>
      </c>
      <c r="B361" s="24" t="s">
        <v>948</v>
      </c>
      <c r="C361" s="21" t="s">
        <v>329</v>
      </c>
      <c r="D361" s="22" t="s">
        <v>632</v>
      </c>
      <c r="E361" s="25" t="s">
        <v>633</v>
      </c>
      <c r="F361" s="26">
        <v>45810</v>
      </c>
      <c r="G361" s="26">
        <v>45813</v>
      </c>
      <c r="H361" s="25" t="s">
        <v>1054</v>
      </c>
      <c r="I361" s="151">
        <v>143.07</v>
      </c>
      <c r="J361" s="117">
        <f t="shared" si="5"/>
        <v>4</v>
      </c>
      <c r="K361" s="116">
        <v>381.51</v>
      </c>
      <c r="L361" s="116">
        <v>381.51</v>
      </c>
      <c r="M361" s="116">
        <v>0</v>
      </c>
      <c r="N361" s="116">
        <v>3</v>
      </c>
      <c r="O361" s="116">
        <v>103.39500000000001</v>
      </c>
      <c r="P361" s="116">
        <v>4</v>
      </c>
      <c r="Q361" s="116">
        <v>87.375</v>
      </c>
      <c r="R361" s="116">
        <v>0</v>
      </c>
      <c r="S361" s="115">
        <v>572.28</v>
      </c>
    </row>
    <row r="362" spans="1:19" ht="105.75" customHeight="1" outlineLevel="1" x14ac:dyDescent="0.3">
      <c r="A362" s="23" t="s">
        <v>908</v>
      </c>
      <c r="B362" s="24" t="s">
        <v>949</v>
      </c>
      <c r="C362" s="21" t="s">
        <v>329</v>
      </c>
      <c r="D362" s="22" t="s">
        <v>718</v>
      </c>
      <c r="E362" s="25" t="s">
        <v>719</v>
      </c>
      <c r="F362" s="26">
        <v>45831</v>
      </c>
      <c r="G362" s="26">
        <v>45835</v>
      </c>
      <c r="H362" s="25" t="s">
        <v>1071</v>
      </c>
      <c r="I362" s="151">
        <v>135.72280000000001</v>
      </c>
      <c r="J362" s="117">
        <f t="shared" si="5"/>
        <v>5</v>
      </c>
      <c r="K362" s="116">
        <v>218.928</v>
      </c>
      <c r="L362" s="116">
        <v>218.928</v>
      </c>
      <c r="M362" s="116">
        <v>0</v>
      </c>
      <c r="N362" s="116">
        <v>4</v>
      </c>
      <c r="O362" s="116">
        <v>265.10000000000002</v>
      </c>
      <c r="P362" s="116">
        <v>5</v>
      </c>
      <c r="Q362" s="116">
        <v>194.58600000000001</v>
      </c>
      <c r="R362" s="116">
        <v>0</v>
      </c>
      <c r="S362" s="115">
        <v>678.61400000000003</v>
      </c>
    </row>
    <row r="363" spans="1:19" ht="64.5" customHeight="1" outlineLevel="1" x14ac:dyDescent="0.3">
      <c r="A363" s="23" t="s">
        <v>908</v>
      </c>
      <c r="B363" s="24" t="s">
        <v>950</v>
      </c>
      <c r="C363" s="21" t="s">
        <v>329</v>
      </c>
      <c r="D363" s="22" t="s">
        <v>725</v>
      </c>
      <c r="E363" s="25" t="s">
        <v>253</v>
      </c>
      <c r="F363" s="26">
        <v>45831</v>
      </c>
      <c r="G363" s="26">
        <v>45831</v>
      </c>
      <c r="H363" s="25" t="s">
        <v>181</v>
      </c>
      <c r="I363" s="151">
        <v>121.25</v>
      </c>
      <c r="J363" s="117">
        <f t="shared" si="5"/>
        <v>3.2</v>
      </c>
      <c r="K363" s="116">
        <v>92.715000000000003</v>
      </c>
      <c r="L363" s="116">
        <v>92.715000000000003</v>
      </c>
      <c r="M363" s="116">
        <v>0</v>
      </c>
      <c r="N363" s="116">
        <v>0</v>
      </c>
      <c r="O363" s="116">
        <v>0</v>
      </c>
      <c r="P363" s="116">
        <v>1</v>
      </c>
      <c r="Q363" s="116">
        <v>28.535</v>
      </c>
      <c r="R363" s="116">
        <v>0</v>
      </c>
      <c r="S363" s="115">
        <v>121.25</v>
      </c>
    </row>
    <row r="364" spans="1:19" ht="67.5" customHeight="1" outlineLevel="1" x14ac:dyDescent="0.3">
      <c r="A364" s="23" t="s">
        <v>908</v>
      </c>
      <c r="B364" s="24" t="s">
        <v>951</v>
      </c>
      <c r="C364" s="21" t="s">
        <v>329</v>
      </c>
      <c r="D364" s="22" t="s">
        <v>724</v>
      </c>
      <c r="E364" s="25" t="s">
        <v>175</v>
      </c>
      <c r="F364" s="26">
        <v>45831</v>
      </c>
      <c r="G364" s="26">
        <v>45831</v>
      </c>
      <c r="H364" s="25" t="s">
        <v>181</v>
      </c>
      <c r="I364" s="151">
        <v>121.25</v>
      </c>
      <c r="J364" s="117">
        <f t="shared" si="5"/>
        <v>2</v>
      </c>
      <c r="K364" s="116">
        <v>92.715000000000003</v>
      </c>
      <c r="L364" s="116">
        <v>92.715000000000003</v>
      </c>
      <c r="M364" s="116">
        <v>0</v>
      </c>
      <c r="N364" s="116">
        <v>0</v>
      </c>
      <c r="O364" s="116">
        <v>0</v>
      </c>
      <c r="P364" s="116">
        <v>1</v>
      </c>
      <c r="Q364" s="116">
        <v>28.535</v>
      </c>
      <c r="R364" s="116">
        <v>0</v>
      </c>
      <c r="S364" s="115">
        <v>121.25</v>
      </c>
    </row>
    <row r="365" spans="1:19" ht="120.75" outlineLevel="1" x14ac:dyDescent="0.3">
      <c r="A365" s="23" t="s">
        <v>957</v>
      </c>
      <c r="B365" s="24" t="s">
        <v>356</v>
      </c>
      <c r="C365" s="21" t="s">
        <v>329</v>
      </c>
      <c r="D365" s="22" t="s">
        <v>247</v>
      </c>
      <c r="E365" s="25" t="s">
        <v>318</v>
      </c>
      <c r="F365" s="26">
        <v>45740</v>
      </c>
      <c r="G365" s="26">
        <v>45745</v>
      </c>
      <c r="H365" s="25" t="s">
        <v>184</v>
      </c>
      <c r="I365" s="151">
        <v>20.048500000000001</v>
      </c>
      <c r="J365" s="117">
        <f t="shared" si="5"/>
        <v>6</v>
      </c>
      <c r="K365" s="116">
        <v>0</v>
      </c>
      <c r="L365" s="116">
        <v>0</v>
      </c>
      <c r="M365" s="116">
        <v>0</v>
      </c>
      <c r="N365" s="116">
        <v>5</v>
      </c>
      <c r="O365" s="116">
        <v>72.17</v>
      </c>
      <c r="P365" s="116">
        <v>6</v>
      </c>
      <c r="Q365" s="116">
        <v>0</v>
      </c>
      <c r="R365" s="116">
        <v>48.121000000000002</v>
      </c>
      <c r="S365" s="115">
        <v>120.291</v>
      </c>
    </row>
    <row r="366" spans="1:19" ht="99.75" customHeight="1" outlineLevel="1" x14ac:dyDescent="0.3">
      <c r="A366" s="23" t="s">
        <v>957</v>
      </c>
      <c r="B366" s="24" t="s">
        <v>958</v>
      </c>
      <c r="C366" s="21" t="s">
        <v>329</v>
      </c>
      <c r="D366" s="22" t="s">
        <v>382</v>
      </c>
      <c r="E366" s="25" t="s">
        <v>976</v>
      </c>
      <c r="F366" s="26">
        <v>45740</v>
      </c>
      <c r="G366" s="26">
        <v>45744</v>
      </c>
      <c r="H366" s="25" t="s">
        <v>191</v>
      </c>
      <c r="I366" s="151">
        <v>2.9319999999999999</v>
      </c>
      <c r="J366" s="117">
        <f t="shared" si="5"/>
        <v>5</v>
      </c>
      <c r="K366" s="116">
        <v>0</v>
      </c>
      <c r="L366" s="116">
        <v>0</v>
      </c>
      <c r="M366" s="116">
        <v>0</v>
      </c>
      <c r="N366" s="116">
        <v>4</v>
      </c>
      <c r="O366" s="116">
        <v>0</v>
      </c>
      <c r="P366" s="116">
        <v>5</v>
      </c>
      <c r="Q366" s="116">
        <v>0</v>
      </c>
      <c r="R366" s="116">
        <v>14.66</v>
      </c>
      <c r="S366" s="115">
        <v>14.66</v>
      </c>
    </row>
    <row r="367" spans="1:19" ht="91.5" customHeight="1" outlineLevel="1" x14ac:dyDescent="0.3">
      <c r="A367" s="23" t="s">
        <v>957</v>
      </c>
      <c r="B367" s="24" t="s">
        <v>959</v>
      </c>
      <c r="C367" s="21" t="s">
        <v>329</v>
      </c>
      <c r="D367" s="22" t="s">
        <v>382</v>
      </c>
      <c r="E367" s="25" t="s">
        <v>977</v>
      </c>
      <c r="F367" s="26">
        <v>45740</v>
      </c>
      <c r="G367" s="26">
        <v>45744</v>
      </c>
      <c r="H367" s="25" t="s">
        <v>191</v>
      </c>
      <c r="I367" s="151">
        <v>2.9319999999999999</v>
      </c>
      <c r="J367" s="117">
        <f t="shared" si="5"/>
        <v>5</v>
      </c>
      <c r="K367" s="116">
        <v>0</v>
      </c>
      <c r="L367" s="116">
        <v>0</v>
      </c>
      <c r="M367" s="116">
        <v>0</v>
      </c>
      <c r="N367" s="116">
        <v>4</v>
      </c>
      <c r="O367" s="116">
        <v>0</v>
      </c>
      <c r="P367" s="116">
        <v>5</v>
      </c>
      <c r="Q367" s="116">
        <v>0</v>
      </c>
      <c r="R367" s="116">
        <v>14.66</v>
      </c>
      <c r="S367" s="115">
        <v>14.66</v>
      </c>
    </row>
    <row r="368" spans="1:19" ht="112.5" customHeight="1" outlineLevel="1" x14ac:dyDescent="0.3">
      <c r="A368" s="23" t="s">
        <v>957</v>
      </c>
      <c r="B368" s="24" t="s">
        <v>960</v>
      </c>
      <c r="C368" s="21" t="s">
        <v>329</v>
      </c>
      <c r="D368" s="22" t="s">
        <v>385</v>
      </c>
      <c r="E368" s="25" t="s">
        <v>978</v>
      </c>
      <c r="F368" s="26">
        <v>45760</v>
      </c>
      <c r="G368" s="26">
        <v>45765</v>
      </c>
      <c r="H368" s="25" t="s">
        <v>125</v>
      </c>
      <c r="I368" s="151">
        <v>145.447</v>
      </c>
      <c r="J368" s="117">
        <f t="shared" si="5"/>
        <v>6</v>
      </c>
      <c r="K368" s="116">
        <v>231.46100000000001</v>
      </c>
      <c r="L368" s="116">
        <v>231.46100000000001</v>
      </c>
      <c r="M368" s="116">
        <v>0</v>
      </c>
      <c r="N368" s="116">
        <v>5</v>
      </c>
      <c r="O368" s="116">
        <v>298.66500000000002</v>
      </c>
      <c r="P368" s="116">
        <v>6</v>
      </c>
      <c r="Q368" s="116">
        <v>336.95600000000002</v>
      </c>
      <c r="R368" s="116">
        <v>5.6</v>
      </c>
      <c r="S368" s="115">
        <v>872.68200000000002</v>
      </c>
    </row>
    <row r="369" spans="1:19" ht="63" customHeight="1" x14ac:dyDescent="0.3">
      <c r="A369" s="23" t="s">
        <v>957</v>
      </c>
      <c r="B369" s="24" t="s">
        <v>961</v>
      </c>
      <c r="C369" s="21" t="s">
        <v>329</v>
      </c>
      <c r="D369" s="22" t="s">
        <v>398</v>
      </c>
      <c r="E369" s="25" t="s">
        <v>320</v>
      </c>
      <c r="F369" s="26">
        <v>45760</v>
      </c>
      <c r="G369" s="26">
        <v>45765</v>
      </c>
      <c r="H369" s="25" t="s">
        <v>399</v>
      </c>
      <c r="I369" s="151">
        <v>48.094166666666666</v>
      </c>
      <c r="J369" s="117">
        <f t="shared" si="5"/>
        <v>6</v>
      </c>
      <c r="K369" s="116">
        <v>0</v>
      </c>
      <c r="L369" s="116">
        <v>0</v>
      </c>
      <c r="M369" s="116">
        <v>0</v>
      </c>
      <c r="N369" s="116">
        <v>5</v>
      </c>
      <c r="O369" s="116">
        <v>0</v>
      </c>
      <c r="P369" s="116">
        <v>6</v>
      </c>
      <c r="Q369" s="116">
        <v>288.565</v>
      </c>
      <c r="R369" s="116">
        <v>0</v>
      </c>
      <c r="S369" s="115">
        <v>288.565</v>
      </c>
    </row>
    <row r="370" spans="1:19" ht="83.25" customHeight="1" x14ac:dyDescent="0.3">
      <c r="A370" s="23" t="s">
        <v>957</v>
      </c>
      <c r="B370" s="24" t="s">
        <v>962</v>
      </c>
      <c r="C370" s="21" t="s">
        <v>329</v>
      </c>
      <c r="D370" s="22" t="s">
        <v>421</v>
      </c>
      <c r="E370" s="25" t="s">
        <v>422</v>
      </c>
      <c r="F370" s="26">
        <v>45775</v>
      </c>
      <c r="G370" s="26">
        <v>45778</v>
      </c>
      <c r="H370" s="25" t="s">
        <v>204</v>
      </c>
      <c r="I370" s="151">
        <v>172.02974999999998</v>
      </c>
      <c r="J370" s="117">
        <f t="shared" si="5"/>
        <v>4</v>
      </c>
      <c r="K370" s="116">
        <v>323.75799999999998</v>
      </c>
      <c r="L370" s="116">
        <v>323.75799999999998</v>
      </c>
      <c r="M370" s="116">
        <v>0</v>
      </c>
      <c r="N370" s="116">
        <v>3</v>
      </c>
      <c r="O370" s="116">
        <v>165.31</v>
      </c>
      <c r="P370" s="116">
        <v>4</v>
      </c>
      <c r="Q370" s="116">
        <v>199.05099999999999</v>
      </c>
      <c r="R370" s="116">
        <v>0</v>
      </c>
      <c r="S370" s="115">
        <v>688.11899999999991</v>
      </c>
    </row>
    <row r="371" spans="1:19" ht="84" customHeight="1" x14ac:dyDescent="0.3">
      <c r="A371" s="23" t="s">
        <v>957</v>
      </c>
      <c r="B371" s="24" t="s">
        <v>963</v>
      </c>
      <c r="C371" s="21" t="s">
        <v>329</v>
      </c>
      <c r="D371" s="22" t="s">
        <v>421</v>
      </c>
      <c r="E371" s="25" t="s">
        <v>423</v>
      </c>
      <c r="F371" s="26">
        <v>45775</v>
      </c>
      <c r="G371" s="26">
        <v>45778</v>
      </c>
      <c r="H371" s="25" t="s">
        <v>204</v>
      </c>
      <c r="I371" s="151">
        <v>172.02974999999998</v>
      </c>
      <c r="J371" s="117">
        <f t="shared" si="5"/>
        <v>4</v>
      </c>
      <c r="K371" s="116">
        <v>323.75799999999998</v>
      </c>
      <c r="L371" s="116">
        <v>323.75799999999998</v>
      </c>
      <c r="M371" s="116">
        <v>0</v>
      </c>
      <c r="N371" s="116">
        <v>3</v>
      </c>
      <c r="O371" s="116">
        <v>165.31</v>
      </c>
      <c r="P371" s="116">
        <v>4</v>
      </c>
      <c r="Q371" s="116">
        <v>199.05099999999999</v>
      </c>
      <c r="R371" s="116">
        <v>0</v>
      </c>
      <c r="S371" s="115">
        <v>688.11899999999991</v>
      </c>
    </row>
    <row r="372" spans="1:19" ht="147" customHeight="1" x14ac:dyDescent="0.3">
      <c r="A372" s="23" t="s">
        <v>957</v>
      </c>
      <c r="B372" s="24" t="s">
        <v>964</v>
      </c>
      <c r="C372" s="21" t="s">
        <v>329</v>
      </c>
      <c r="D372" s="22" t="s">
        <v>439</v>
      </c>
      <c r="E372" s="25" t="s">
        <v>480</v>
      </c>
      <c r="F372" s="26">
        <v>45795</v>
      </c>
      <c r="G372" s="26">
        <v>45799</v>
      </c>
      <c r="H372" s="25" t="s">
        <v>184</v>
      </c>
      <c r="I372" s="151">
        <v>164.61419999999998</v>
      </c>
      <c r="J372" s="117">
        <f t="shared" si="5"/>
        <v>5</v>
      </c>
      <c r="K372" s="116">
        <v>215.78899999999999</v>
      </c>
      <c r="L372" s="116">
        <v>215.78899999999999</v>
      </c>
      <c r="M372" s="116">
        <v>0</v>
      </c>
      <c r="N372" s="116">
        <v>4</v>
      </c>
      <c r="O372" s="116">
        <v>263.613</v>
      </c>
      <c r="P372" s="116">
        <v>5</v>
      </c>
      <c r="Q372" s="116">
        <v>270.35199999999998</v>
      </c>
      <c r="R372" s="116">
        <v>73.317000000000007</v>
      </c>
      <c r="S372" s="115">
        <v>823.07099999999991</v>
      </c>
    </row>
    <row r="373" spans="1:19" ht="147" customHeight="1" x14ac:dyDescent="0.3">
      <c r="A373" s="23" t="s">
        <v>957</v>
      </c>
      <c r="B373" s="24" t="s">
        <v>965</v>
      </c>
      <c r="C373" s="21" t="s">
        <v>329</v>
      </c>
      <c r="D373" s="22" t="s">
        <v>475</v>
      </c>
      <c r="E373" s="25" t="s">
        <v>480</v>
      </c>
      <c r="F373" s="26">
        <v>45831</v>
      </c>
      <c r="G373" s="26">
        <v>45835</v>
      </c>
      <c r="H373" s="25" t="s">
        <v>184</v>
      </c>
      <c r="I373" s="151">
        <v>134.46660000000003</v>
      </c>
      <c r="J373" s="117">
        <f t="shared" si="5"/>
        <v>5</v>
      </c>
      <c r="K373" s="116">
        <v>242.488</v>
      </c>
      <c r="L373" s="116">
        <v>242.488</v>
      </c>
      <c r="M373" s="116">
        <v>0</v>
      </c>
      <c r="N373" s="116">
        <v>4</v>
      </c>
      <c r="O373" s="116">
        <v>159.53</v>
      </c>
      <c r="P373" s="116">
        <v>5</v>
      </c>
      <c r="Q373" s="116">
        <v>270.315</v>
      </c>
      <c r="R373" s="116">
        <v>0</v>
      </c>
      <c r="S373" s="115">
        <v>672.33300000000008</v>
      </c>
    </row>
    <row r="374" spans="1:19" ht="98.25" customHeight="1" x14ac:dyDescent="0.3">
      <c r="A374" s="23" t="s">
        <v>957</v>
      </c>
      <c r="B374" s="24" t="s">
        <v>966</v>
      </c>
      <c r="C374" s="21" t="s">
        <v>329</v>
      </c>
      <c r="D374" s="22" t="s">
        <v>476</v>
      </c>
      <c r="E374" s="25" t="s">
        <v>477</v>
      </c>
      <c r="F374" s="26">
        <v>45788</v>
      </c>
      <c r="G374" s="26">
        <v>45792</v>
      </c>
      <c r="H374" s="25" t="s">
        <v>1060</v>
      </c>
      <c r="I374" s="151">
        <v>149.85120000000001</v>
      </c>
      <c r="J374" s="117">
        <f t="shared" si="5"/>
        <v>6</v>
      </c>
      <c r="K374" s="116">
        <v>269.39400000000001</v>
      </c>
      <c r="L374" s="116">
        <v>269.39400000000001</v>
      </c>
      <c r="M374" s="116">
        <v>0</v>
      </c>
      <c r="N374" s="116">
        <v>4</v>
      </c>
      <c r="O374" s="116">
        <v>226.709</v>
      </c>
      <c r="P374" s="116">
        <v>5</v>
      </c>
      <c r="Q374" s="116">
        <v>253.15299999999999</v>
      </c>
      <c r="R374" s="116">
        <v>0</v>
      </c>
      <c r="S374" s="115">
        <v>749.25599999999997</v>
      </c>
    </row>
    <row r="375" spans="1:19" ht="143.25" customHeight="1" x14ac:dyDescent="0.3">
      <c r="A375" s="23" t="s">
        <v>957</v>
      </c>
      <c r="B375" s="24" t="s">
        <v>967</v>
      </c>
      <c r="C375" s="21" t="s">
        <v>329</v>
      </c>
      <c r="D375" s="22" t="s">
        <v>478</v>
      </c>
      <c r="E375" s="25" t="s">
        <v>479</v>
      </c>
      <c r="F375" s="26">
        <v>45795</v>
      </c>
      <c r="G375" s="26">
        <v>45800</v>
      </c>
      <c r="H375" s="25" t="s">
        <v>125</v>
      </c>
      <c r="I375" s="151">
        <v>189.50033333333332</v>
      </c>
      <c r="J375" s="117">
        <f t="shared" si="5"/>
        <v>6</v>
      </c>
      <c r="K375" s="116">
        <v>330.19200000000001</v>
      </c>
      <c r="L375" s="116">
        <v>330.19200000000001</v>
      </c>
      <c r="M375" s="116">
        <v>0</v>
      </c>
      <c r="N375" s="116">
        <v>5</v>
      </c>
      <c r="O375" s="116">
        <v>442.31700000000001</v>
      </c>
      <c r="P375" s="116">
        <v>6</v>
      </c>
      <c r="Q375" s="116">
        <v>349.49299999999999</v>
      </c>
      <c r="R375" s="116">
        <v>15</v>
      </c>
      <c r="S375" s="115">
        <v>1137.002</v>
      </c>
    </row>
    <row r="376" spans="1:19" ht="129.75" customHeight="1" x14ac:dyDescent="0.3">
      <c r="A376" s="23" t="s">
        <v>957</v>
      </c>
      <c r="B376" s="24" t="s">
        <v>968</v>
      </c>
      <c r="C376" s="21" t="s">
        <v>329</v>
      </c>
      <c r="D376" s="22" t="s">
        <v>478</v>
      </c>
      <c r="E376" s="25" t="s">
        <v>318</v>
      </c>
      <c r="F376" s="26">
        <v>45795</v>
      </c>
      <c r="G376" s="26">
        <v>45800</v>
      </c>
      <c r="H376" s="25" t="s">
        <v>125</v>
      </c>
      <c r="I376" s="151">
        <v>183.65449999999998</v>
      </c>
      <c r="J376" s="117">
        <f t="shared" si="5"/>
        <v>6</v>
      </c>
      <c r="K376" s="116">
        <v>330.19200000000001</v>
      </c>
      <c r="L376" s="116">
        <v>330.19200000000001</v>
      </c>
      <c r="M376" s="116">
        <v>0</v>
      </c>
      <c r="N376" s="116">
        <v>5</v>
      </c>
      <c r="O376" s="116">
        <v>422.24200000000002</v>
      </c>
      <c r="P376" s="116">
        <v>6</v>
      </c>
      <c r="Q376" s="116">
        <v>349.49299999999999</v>
      </c>
      <c r="R376" s="116">
        <v>0</v>
      </c>
      <c r="S376" s="115">
        <v>1101.9269999999999</v>
      </c>
    </row>
    <row r="377" spans="1:19" ht="93.75" customHeight="1" x14ac:dyDescent="0.3">
      <c r="A377" s="23" t="s">
        <v>957</v>
      </c>
      <c r="B377" s="24" t="s">
        <v>969</v>
      </c>
      <c r="C377" s="21" t="s">
        <v>329</v>
      </c>
      <c r="D377" s="22" t="s">
        <v>494</v>
      </c>
      <c r="E377" s="25" t="s">
        <v>979</v>
      </c>
      <c r="F377" s="26">
        <v>45796</v>
      </c>
      <c r="G377" s="26">
        <v>45801</v>
      </c>
      <c r="H377" s="25" t="s">
        <v>191</v>
      </c>
      <c r="I377" s="151">
        <v>154.75983333333332</v>
      </c>
      <c r="J377" s="117">
        <f t="shared" si="5"/>
        <v>6</v>
      </c>
      <c r="K377" s="116">
        <v>260.30099999999999</v>
      </c>
      <c r="L377" s="116">
        <v>260.30099999999999</v>
      </c>
      <c r="M377" s="116">
        <v>0</v>
      </c>
      <c r="N377" s="116">
        <v>5</v>
      </c>
      <c r="O377" s="116">
        <v>348.15100000000001</v>
      </c>
      <c r="P377" s="116">
        <v>6</v>
      </c>
      <c r="Q377" s="116">
        <v>287.36099999999999</v>
      </c>
      <c r="R377" s="116">
        <v>32.746000000000002</v>
      </c>
      <c r="S377" s="115">
        <v>928.55899999999997</v>
      </c>
    </row>
    <row r="378" spans="1:19" ht="69" customHeight="1" x14ac:dyDescent="0.3">
      <c r="A378" s="23" t="s">
        <v>957</v>
      </c>
      <c r="B378" s="24" t="s">
        <v>970</v>
      </c>
      <c r="C378" s="21" t="s">
        <v>329</v>
      </c>
      <c r="D378" s="22" t="s">
        <v>540</v>
      </c>
      <c r="E378" s="25" t="s">
        <v>319</v>
      </c>
      <c r="F378" s="26">
        <v>45810</v>
      </c>
      <c r="G378" s="26">
        <v>45815</v>
      </c>
      <c r="H378" s="25" t="s">
        <v>124</v>
      </c>
      <c r="I378" s="151">
        <v>129.79083333333335</v>
      </c>
      <c r="J378" s="117">
        <f t="shared" si="5"/>
        <v>6</v>
      </c>
      <c r="K378" s="116">
        <v>273.20800000000003</v>
      </c>
      <c r="L378" s="116">
        <v>273.20800000000003</v>
      </c>
      <c r="M378" s="116">
        <v>0</v>
      </c>
      <c r="N378" s="116">
        <v>5</v>
      </c>
      <c r="O378" s="116">
        <v>200.358</v>
      </c>
      <c r="P378" s="116">
        <v>6</v>
      </c>
      <c r="Q378" s="116">
        <v>293.363</v>
      </c>
      <c r="R378" s="116">
        <v>11.816000000000001</v>
      </c>
      <c r="S378" s="115">
        <v>778.74500000000012</v>
      </c>
    </row>
    <row r="379" spans="1:19" ht="138" x14ac:dyDescent="0.3">
      <c r="A379" s="23" t="s">
        <v>957</v>
      </c>
      <c r="B379" s="24" t="s">
        <v>971</v>
      </c>
      <c r="C379" s="21" t="s">
        <v>329</v>
      </c>
      <c r="D379" s="22" t="s">
        <v>541</v>
      </c>
      <c r="E379" s="25" t="s">
        <v>980</v>
      </c>
      <c r="F379" s="26">
        <v>45809</v>
      </c>
      <c r="G379" s="26">
        <v>45815</v>
      </c>
      <c r="H379" s="25" t="s">
        <v>124</v>
      </c>
      <c r="I379" s="151">
        <v>124.79371428571427</v>
      </c>
      <c r="J379" s="117">
        <f t="shared" si="5"/>
        <v>7</v>
      </c>
      <c r="K379" s="116">
        <v>287.23700000000002</v>
      </c>
      <c r="L379" s="116">
        <v>287.23700000000002</v>
      </c>
      <c r="M379" s="116">
        <v>0</v>
      </c>
      <c r="N379" s="116">
        <v>6</v>
      </c>
      <c r="O379" s="116">
        <v>230.47800000000001</v>
      </c>
      <c r="P379" s="116">
        <v>7</v>
      </c>
      <c r="Q379" s="116">
        <v>342.25700000000001</v>
      </c>
      <c r="R379" s="116">
        <v>13.584</v>
      </c>
      <c r="S379" s="115">
        <v>873.55599999999993</v>
      </c>
    </row>
    <row r="380" spans="1:19" ht="92.25" customHeight="1" x14ac:dyDescent="0.3">
      <c r="A380" s="23" t="s">
        <v>957</v>
      </c>
      <c r="B380" s="24" t="s">
        <v>972</v>
      </c>
      <c r="C380" s="21" t="s">
        <v>329</v>
      </c>
      <c r="D380" s="22" t="s">
        <v>548</v>
      </c>
      <c r="E380" s="25" t="s">
        <v>549</v>
      </c>
      <c r="F380" s="26">
        <v>45806</v>
      </c>
      <c r="G380" s="26">
        <v>45808</v>
      </c>
      <c r="H380" s="25" t="s">
        <v>550</v>
      </c>
      <c r="I380" s="151">
        <v>32.159933333333335</v>
      </c>
      <c r="J380" s="117">
        <f t="shared" si="5"/>
        <v>3</v>
      </c>
      <c r="K380" s="116">
        <v>0</v>
      </c>
      <c r="L380" s="116">
        <v>0</v>
      </c>
      <c r="M380" s="116">
        <v>0</v>
      </c>
      <c r="N380" s="116">
        <v>2</v>
      </c>
      <c r="O380" s="116">
        <v>42.368200000000002</v>
      </c>
      <c r="P380" s="116">
        <v>3</v>
      </c>
      <c r="Q380" s="116">
        <v>54.111600000000003</v>
      </c>
      <c r="R380" s="116">
        <v>0</v>
      </c>
      <c r="S380" s="115">
        <v>96.479800000000012</v>
      </c>
    </row>
    <row r="381" spans="1:19" ht="92.25" customHeight="1" x14ac:dyDescent="0.3">
      <c r="A381" s="23" t="s">
        <v>957</v>
      </c>
      <c r="B381" s="24" t="s">
        <v>973</v>
      </c>
      <c r="C381" s="21" t="s">
        <v>329</v>
      </c>
      <c r="D381" s="22" t="s">
        <v>570</v>
      </c>
      <c r="E381" s="25" t="s">
        <v>571</v>
      </c>
      <c r="F381" s="26">
        <v>45809</v>
      </c>
      <c r="G381" s="26">
        <v>45815</v>
      </c>
      <c r="H381" s="25" t="s">
        <v>1048</v>
      </c>
      <c r="I381" s="151">
        <v>49.289142857142856</v>
      </c>
      <c r="J381" s="117">
        <f t="shared" si="5"/>
        <v>7</v>
      </c>
      <c r="K381" s="116">
        <v>0</v>
      </c>
      <c r="L381" s="116">
        <v>0</v>
      </c>
      <c r="M381" s="116">
        <v>0</v>
      </c>
      <c r="N381" s="116">
        <v>6</v>
      </c>
      <c r="O381" s="116">
        <v>0</v>
      </c>
      <c r="P381" s="116">
        <v>7</v>
      </c>
      <c r="Q381" s="116">
        <v>277.024</v>
      </c>
      <c r="R381" s="116">
        <v>68</v>
      </c>
      <c r="S381" s="115">
        <v>345.024</v>
      </c>
    </row>
    <row r="382" spans="1:19" ht="92.25" customHeight="1" x14ac:dyDescent="0.3">
      <c r="A382" s="23" t="s">
        <v>957</v>
      </c>
      <c r="B382" s="24" t="s">
        <v>974</v>
      </c>
      <c r="C382" s="21" t="s">
        <v>329</v>
      </c>
      <c r="D382" s="22" t="s">
        <v>572</v>
      </c>
      <c r="E382" s="25" t="s">
        <v>573</v>
      </c>
      <c r="F382" s="26">
        <v>45809</v>
      </c>
      <c r="G382" s="26">
        <v>45815</v>
      </c>
      <c r="H382" s="25" t="s">
        <v>1048</v>
      </c>
      <c r="I382" s="151">
        <v>39.574857142857141</v>
      </c>
      <c r="J382" s="117">
        <f t="shared" si="5"/>
        <v>7</v>
      </c>
      <c r="K382" s="116">
        <v>0</v>
      </c>
      <c r="L382" s="116">
        <v>0</v>
      </c>
      <c r="M382" s="116">
        <v>0</v>
      </c>
      <c r="N382" s="116">
        <v>6</v>
      </c>
      <c r="O382" s="116">
        <v>0</v>
      </c>
      <c r="P382" s="116">
        <v>7</v>
      </c>
      <c r="Q382" s="116">
        <v>277.024</v>
      </c>
      <c r="R382" s="116">
        <v>0</v>
      </c>
      <c r="S382" s="115">
        <v>277.024</v>
      </c>
    </row>
    <row r="383" spans="1:19" ht="92.25" customHeight="1" x14ac:dyDescent="0.3">
      <c r="A383" s="23" t="s">
        <v>957</v>
      </c>
      <c r="B383" s="24" t="s">
        <v>975</v>
      </c>
      <c r="C383" s="21" t="s">
        <v>329</v>
      </c>
      <c r="D383" s="22" t="s">
        <v>572</v>
      </c>
      <c r="E383" s="25" t="s">
        <v>477</v>
      </c>
      <c r="F383" s="26">
        <v>45809</v>
      </c>
      <c r="G383" s="26">
        <v>45815</v>
      </c>
      <c r="H383" s="25" t="s">
        <v>1048</v>
      </c>
      <c r="I383" s="151">
        <v>39.574857142857141</v>
      </c>
      <c r="J383" s="117">
        <f t="shared" si="5"/>
        <v>6</v>
      </c>
      <c r="K383" s="116">
        <v>0</v>
      </c>
      <c r="L383" s="116">
        <v>0</v>
      </c>
      <c r="M383" s="116">
        <v>0</v>
      </c>
      <c r="N383" s="116">
        <v>6</v>
      </c>
      <c r="O383" s="116">
        <v>0</v>
      </c>
      <c r="P383" s="116">
        <v>7</v>
      </c>
      <c r="Q383" s="116">
        <v>277.024</v>
      </c>
      <c r="R383" s="116">
        <v>0</v>
      </c>
      <c r="S383" s="115">
        <v>277.024</v>
      </c>
    </row>
    <row r="384" spans="1:19" ht="108.75" customHeight="1" outlineLevel="1" x14ac:dyDescent="0.3">
      <c r="A384" s="23" t="s">
        <v>981</v>
      </c>
      <c r="B384" s="24" t="s">
        <v>391</v>
      </c>
      <c r="C384" s="21" t="s">
        <v>329</v>
      </c>
      <c r="D384" s="22" t="s">
        <v>392</v>
      </c>
      <c r="E384" s="25" t="s">
        <v>393</v>
      </c>
      <c r="F384" s="26">
        <v>45753</v>
      </c>
      <c r="G384" s="26">
        <v>45759</v>
      </c>
      <c r="H384" s="25" t="s">
        <v>394</v>
      </c>
      <c r="I384" s="151">
        <v>5.0714285714285712</v>
      </c>
      <c r="J384" s="117">
        <f t="shared" si="5"/>
        <v>7</v>
      </c>
      <c r="K384" s="116">
        <v>0</v>
      </c>
      <c r="L384" s="116">
        <v>0</v>
      </c>
      <c r="M384" s="116">
        <v>0</v>
      </c>
      <c r="N384" s="116">
        <v>6</v>
      </c>
      <c r="O384" s="116">
        <v>0</v>
      </c>
      <c r="P384" s="116">
        <v>7</v>
      </c>
      <c r="Q384" s="116">
        <v>0</v>
      </c>
      <c r="R384" s="116">
        <v>35.5</v>
      </c>
      <c r="S384" s="115">
        <v>35.5</v>
      </c>
    </row>
    <row r="385" spans="1:19" ht="84" customHeight="1" outlineLevel="1" x14ac:dyDescent="0.3">
      <c r="A385" s="23" t="s">
        <v>982</v>
      </c>
      <c r="B385" s="24" t="s">
        <v>983</v>
      </c>
      <c r="C385" s="21" t="s">
        <v>329</v>
      </c>
      <c r="D385" s="22" t="s">
        <v>515</v>
      </c>
      <c r="E385" s="25" t="s">
        <v>513</v>
      </c>
      <c r="F385" s="26">
        <v>45816</v>
      </c>
      <c r="G385" s="26">
        <v>45826</v>
      </c>
      <c r="H385" s="25" t="s">
        <v>504</v>
      </c>
      <c r="I385" s="151">
        <v>102.10881818181819</v>
      </c>
      <c r="J385" s="117">
        <f t="shared" si="5"/>
        <v>11.333333333333334</v>
      </c>
      <c r="K385" s="116">
        <v>284.75099999999998</v>
      </c>
      <c r="L385" s="116">
        <v>284.75099999999998</v>
      </c>
      <c r="M385" s="116">
        <v>0</v>
      </c>
      <c r="N385" s="116">
        <v>10</v>
      </c>
      <c r="O385" s="116">
        <v>492.74700000000001</v>
      </c>
      <c r="P385" s="116">
        <v>11</v>
      </c>
      <c r="Q385" s="116">
        <v>345.69900000000001</v>
      </c>
      <c r="R385" s="116">
        <v>0</v>
      </c>
      <c r="S385" s="115">
        <v>1123.1970000000001</v>
      </c>
    </row>
    <row r="386" spans="1:19" ht="84" customHeight="1" outlineLevel="1" x14ac:dyDescent="0.3">
      <c r="A386" s="23" t="s">
        <v>982</v>
      </c>
      <c r="B386" s="24" t="s">
        <v>984</v>
      </c>
      <c r="C386" s="21" t="s">
        <v>329</v>
      </c>
      <c r="D386" s="22" t="s">
        <v>515</v>
      </c>
      <c r="E386" s="25" t="s">
        <v>513</v>
      </c>
      <c r="F386" s="26">
        <v>45826</v>
      </c>
      <c r="G386" s="26">
        <v>45835</v>
      </c>
      <c r="H386" s="25" t="s">
        <v>514</v>
      </c>
      <c r="I386" s="151">
        <v>57.446199999999997</v>
      </c>
      <c r="J386" s="117">
        <f t="shared" si="5"/>
        <v>11.333333333333334</v>
      </c>
      <c r="K386" s="116">
        <v>107.322</v>
      </c>
      <c r="L386" s="116">
        <v>107.322</v>
      </c>
      <c r="M386" s="116">
        <v>0</v>
      </c>
      <c r="N386" s="116">
        <v>9</v>
      </c>
      <c r="O386" s="116">
        <v>321.25599999999997</v>
      </c>
      <c r="P386" s="116">
        <v>10</v>
      </c>
      <c r="Q386" s="116">
        <v>145.88399999999999</v>
      </c>
      <c r="R386" s="116">
        <v>0</v>
      </c>
      <c r="S386" s="115">
        <v>574.46199999999999</v>
      </c>
    </row>
    <row r="387" spans="1:19" ht="84" customHeight="1" outlineLevel="1" x14ac:dyDescent="0.3">
      <c r="A387" s="23" t="s">
        <v>982</v>
      </c>
      <c r="B387" s="24" t="s">
        <v>985</v>
      </c>
      <c r="C387" s="21" t="s">
        <v>329</v>
      </c>
      <c r="D387" s="22" t="s">
        <v>515</v>
      </c>
      <c r="E387" s="25" t="s">
        <v>513</v>
      </c>
      <c r="F387" s="26">
        <v>45835</v>
      </c>
      <c r="G387" s="26">
        <v>45847</v>
      </c>
      <c r="H387" s="25" t="s">
        <v>1070</v>
      </c>
      <c r="I387" s="151">
        <v>115.92738461538463</v>
      </c>
      <c r="J387" s="117">
        <f t="shared" si="5"/>
        <v>11.333333333333334</v>
      </c>
      <c r="K387" s="116">
        <v>329.11799999999999</v>
      </c>
      <c r="L387" s="116">
        <v>329.11799999999999</v>
      </c>
      <c r="M387" s="116">
        <v>0</v>
      </c>
      <c r="N387" s="116">
        <v>12</v>
      </c>
      <c r="O387" s="116">
        <v>754.25300000000004</v>
      </c>
      <c r="P387" s="116">
        <v>13</v>
      </c>
      <c r="Q387" s="116">
        <v>423.685</v>
      </c>
      <c r="R387" s="116">
        <v>0</v>
      </c>
      <c r="S387" s="115">
        <v>1507.056</v>
      </c>
    </row>
    <row r="388" spans="1:19" ht="84" customHeight="1" outlineLevel="1" x14ac:dyDescent="0.3">
      <c r="A388" s="23" t="s">
        <v>982</v>
      </c>
      <c r="B388" s="24" t="s">
        <v>986</v>
      </c>
      <c r="C388" s="21" t="s">
        <v>329</v>
      </c>
      <c r="D388" s="22" t="s">
        <v>515</v>
      </c>
      <c r="E388" s="25" t="s">
        <v>516</v>
      </c>
      <c r="F388" s="26">
        <v>45816</v>
      </c>
      <c r="G388" s="26">
        <v>45826</v>
      </c>
      <c r="H388" s="25" t="s">
        <v>504</v>
      </c>
      <c r="I388" s="151">
        <v>102.10881818181819</v>
      </c>
      <c r="J388" s="117">
        <f t="shared" si="5"/>
        <v>11.333333333333334</v>
      </c>
      <c r="K388" s="116">
        <v>284.75099999999998</v>
      </c>
      <c r="L388" s="116">
        <v>284.75099999999998</v>
      </c>
      <c r="M388" s="116">
        <v>0</v>
      </c>
      <c r="N388" s="116">
        <v>10</v>
      </c>
      <c r="O388" s="116">
        <v>492.74700000000001</v>
      </c>
      <c r="P388" s="116">
        <v>11</v>
      </c>
      <c r="Q388" s="116">
        <v>345.69900000000001</v>
      </c>
      <c r="R388" s="116">
        <v>0</v>
      </c>
      <c r="S388" s="115">
        <v>1123.1970000000001</v>
      </c>
    </row>
    <row r="389" spans="1:19" ht="84" customHeight="1" outlineLevel="1" x14ac:dyDescent="0.3">
      <c r="A389" s="23" t="s">
        <v>982</v>
      </c>
      <c r="B389" s="24" t="s">
        <v>987</v>
      </c>
      <c r="C389" s="21" t="s">
        <v>329</v>
      </c>
      <c r="D389" s="22" t="s">
        <v>515</v>
      </c>
      <c r="E389" s="25" t="s">
        <v>516</v>
      </c>
      <c r="F389" s="26">
        <v>45826</v>
      </c>
      <c r="G389" s="26">
        <v>45835</v>
      </c>
      <c r="H389" s="25" t="s">
        <v>514</v>
      </c>
      <c r="I389" s="151">
        <v>57.446199999999997</v>
      </c>
      <c r="J389" s="117">
        <f t="shared" si="5"/>
        <v>11.333333333333334</v>
      </c>
      <c r="K389" s="116">
        <v>107.322</v>
      </c>
      <c r="L389" s="116">
        <v>107.322</v>
      </c>
      <c r="M389" s="116">
        <v>0</v>
      </c>
      <c r="N389" s="116">
        <v>9</v>
      </c>
      <c r="O389" s="116">
        <v>321.25599999999997</v>
      </c>
      <c r="P389" s="116">
        <v>10</v>
      </c>
      <c r="Q389" s="116">
        <v>145.88399999999999</v>
      </c>
      <c r="R389" s="116">
        <v>0</v>
      </c>
      <c r="S389" s="115">
        <v>574.46199999999999</v>
      </c>
    </row>
    <row r="390" spans="1:19" ht="84" customHeight="1" outlineLevel="1" x14ac:dyDescent="0.3">
      <c r="A390" s="23" t="s">
        <v>982</v>
      </c>
      <c r="B390" s="24" t="s">
        <v>988</v>
      </c>
      <c r="C390" s="21" t="s">
        <v>329</v>
      </c>
      <c r="D390" s="22" t="s">
        <v>515</v>
      </c>
      <c r="E390" s="25" t="s">
        <v>516</v>
      </c>
      <c r="F390" s="26">
        <v>45835</v>
      </c>
      <c r="G390" s="26">
        <v>45847</v>
      </c>
      <c r="H390" s="25" t="s">
        <v>1070</v>
      </c>
      <c r="I390" s="151">
        <v>115.92738461538463</v>
      </c>
      <c r="J390" s="117">
        <f t="shared" si="5"/>
        <v>11.333333333333334</v>
      </c>
      <c r="K390" s="116">
        <v>329.11799999999999</v>
      </c>
      <c r="L390" s="116">
        <v>329.11799999999999</v>
      </c>
      <c r="M390" s="116">
        <v>0</v>
      </c>
      <c r="N390" s="116">
        <v>12</v>
      </c>
      <c r="O390" s="116">
        <v>754.25300000000004</v>
      </c>
      <c r="P390" s="116">
        <v>13</v>
      </c>
      <c r="Q390" s="116">
        <v>423.685</v>
      </c>
      <c r="R390" s="116">
        <v>0</v>
      </c>
      <c r="S390" s="115">
        <v>1507.056</v>
      </c>
    </row>
    <row r="391" spans="1:19" ht="69" outlineLevel="1" x14ac:dyDescent="0.3">
      <c r="A391" s="23" t="s">
        <v>989</v>
      </c>
      <c r="B391" s="24" t="s">
        <v>990</v>
      </c>
      <c r="C391" s="21" t="s">
        <v>329</v>
      </c>
      <c r="D391" s="22" t="s">
        <v>236</v>
      </c>
      <c r="E391" s="25" t="s">
        <v>178</v>
      </c>
      <c r="F391" s="26">
        <v>45732</v>
      </c>
      <c r="G391" s="26">
        <v>45744</v>
      </c>
      <c r="H391" s="25" t="s">
        <v>1031</v>
      </c>
      <c r="I391" s="151">
        <v>4.4583076923076925</v>
      </c>
      <c r="J391" s="117">
        <f t="shared" si="5"/>
        <v>13</v>
      </c>
      <c r="K391" s="116">
        <v>0</v>
      </c>
      <c r="L391" s="116">
        <v>0</v>
      </c>
      <c r="M391" s="116">
        <v>0</v>
      </c>
      <c r="N391" s="116">
        <v>12</v>
      </c>
      <c r="O391" s="116">
        <v>0</v>
      </c>
      <c r="P391" s="116">
        <v>13</v>
      </c>
      <c r="Q391" s="116">
        <v>0</v>
      </c>
      <c r="R391" s="116">
        <v>57.957999999999998</v>
      </c>
      <c r="S391" s="115">
        <v>57.957999999999998</v>
      </c>
    </row>
    <row r="392" spans="1:19" ht="115.5" customHeight="1" outlineLevel="1" x14ac:dyDescent="0.3">
      <c r="A392" s="23" t="s">
        <v>991</v>
      </c>
      <c r="B392" s="24" t="s">
        <v>992</v>
      </c>
      <c r="C392" s="21" t="s">
        <v>329</v>
      </c>
      <c r="D392" s="22" t="s">
        <v>352</v>
      </c>
      <c r="E392" s="25" t="s">
        <v>357</v>
      </c>
      <c r="F392" s="26">
        <v>45761</v>
      </c>
      <c r="G392" s="26">
        <v>45764</v>
      </c>
      <c r="H392" s="25" t="s">
        <v>189</v>
      </c>
      <c r="I392" s="151">
        <v>249.403325</v>
      </c>
      <c r="J392" s="117">
        <f t="shared" si="5"/>
        <v>4</v>
      </c>
      <c r="K392" s="116">
        <v>505.88400000000001</v>
      </c>
      <c r="L392" s="116">
        <v>505.88400000000001</v>
      </c>
      <c r="M392" s="116">
        <v>0</v>
      </c>
      <c r="N392" s="116">
        <v>3</v>
      </c>
      <c r="O392" s="116">
        <v>244.61100000000002</v>
      </c>
      <c r="P392" s="116">
        <v>4</v>
      </c>
      <c r="Q392" s="116">
        <v>247.1183</v>
      </c>
      <c r="R392" s="116">
        <v>0</v>
      </c>
      <c r="S392" s="115">
        <v>997.61329999999998</v>
      </c>
    </row>
    <row r="393" spans="1:19" ht="76.5" customHeight="1" outlineLevel="1" x14ac:dyDescent="0.3">
      <c r="A393" s="23" t="s">
        <v>993</v>
      </c>
      <c r="B393" s="24" t="s">
        <v>994</v>
      </c>
      <c r="C393" s="21" t="s">
        <v>329</v>
      </c>
      <c r="D393" s="22" t="s">
        <v>446</v>
      </c>
      <c r="E393" s="25" t="s">
        <v>447</v>
      </c>
      <c r="F393" s="26">
        <v>45775</v>
      </c>
      <c r="G393" s="26">
        <v>45777</v>
      </c>
      <c r="H393" s="25" t="s">
        <v>995</v>
      </c>
      <c r="I393" s="151">
        <v>158.72733333333335</v>
      </c>
      <c r="J393" s="117">
        <f t="shared" si="5"/>
        <v>3</v>
      </c>
      <c r="K393" s="116">
        <v>476.18200000000002</v>
      </c>
      <c r="L393" s="116">
        <v>476.18200000000002</v>
      </c>
      <c r="M393" s="116">
        <v>0</v>
      </c>
      <c r="N393" s="116">
        <v>2</v>
      </c>
      <c r="O393" s="116">
        <v>0</v>
      </c>
      <c r="P393" s="116">
        <v>3</v>
      </c>
      <c r="Q393" s="116">
        <v>0</v>
      </c>
      <c r="R393" s="116">
        <v>0</v>
      </c>
      <c r="S393" s="115">
        <v>476.18200000000002</v>
      </c>
    </row>
  </sheetData>
  <autoFilter ref="A9:V393"/>
  <mergeCells count="6">
    <mergeCell ref="K7:N7"/>
    <mergeCell ref="A1:K1"/>
    <mergeCell ref="A2:K2"/>
    <mergeCell ref="K3:N3"/>
    <mergeCell ref="K4:N4"/>
    <mergeCell ref="K6:N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M313"/>
  <sheetViews>
    <sheetView tabSelected="1" zoomScale="60" zoomScaleNormal="60" workbookViewId="0">
      <pane xSplit="2" ySplit="10" topLeftCell="C11" activePane="bottomRight" state="frozen"/>
      <selection pane="topRight" activeCell="C1" sqref="C1"/>
      <selection pane="bottomLeft" activeCell="A6" sqref="A6"/>
      <selection pane="bottomRight" activeCell="E7" sqref="E7"/>
    </sheetView>
  </sheetViews>
  <sheetFormatPr defaultColWidth="49.7109375" defaultRowHeight="16.5" x14ac:dyDescent="0.3"/>
  <cols>
    <col min="1" max="1" width="52.28515625" style="123" customWidth="1"/>
    <col min="2" max="2" width="76.28515625" style="123" customWidth="1"/>
    <col min="3" max="4" width="21.85546875" style="123" customWidth="1"/>
    <col min="5" max="5" width="28.85546875" style="124" customWidth="1"/>
    <col min="6" max="6" width="22.5703125" style="129" customWidth="1"/>
    <col min="7" max="7" width="22.7109375" style="130" customWidth="1"/>
    <col min="8" max="8" width="25" style="131" customWidth="1"/>
    <col min="9" max="9" width="23.42578125" style="123" customWidth="1"/>
    <col min="10" max="10" width="23.42578125" style="124" customWidth="1"/>
    <col min="11" max="11" width="21.85546875" style="124" customWidth="1"/>
    <col min="12" max="12" width="12.85546875" style="124" customWidth="1"/>
    <col min="13" max="13" width="22.140625" style="166" customWidth="1"/>
    <col min="14" max="16384" width="49.7109375" style="124"/>
  </cols>
  <sheetData>
    <row r="1" spans="1:13" s="5" customFormat="1" ht="24" customHeight="1" x14ac:dyDescent="0.4">
      <c r="A1" s="171" t="s">
        <v>68</v>
      </c>
      <c r="B1" s="171"/>
      <c r="C1" s="171"/>
      <c r="D1" s="171"/>
      <c r="E1" s="171"/>
      <c r="F1" s="171"/>
      <c r="G1" s="171"/>
      <c r="H1" s="171"/>
      <c r="I1" s="171"/>
      <c r="J1" s="171"/>
      <c r="K1" s="120"/>
      <c r="L1" s="120"/>
      <c r="M1" s="118"/>
    </row>
    <row r="2" spans="1:13" s="5" customFormat="1" ht="18.75" x14ac:dyDescent="0.3">
      <c r="A2" s="172" t="s">
        <v>328</v>
      </c>
      <c r="B2" s="172"/>
      <c r="C2" s="172"/>
      <c r="D2" s="172"/>
      <c r="E2" s="172"/>
      <c r="F2" s="172"/>
      <c r="G2" s="172"/>
      <c r="H2" s="172"/>
      <c r="I2" s="172"/>
      <c r="J2" s="172"/>
      <c r="K2" s="121"/>
      <c r="L2" s="121"/>
      <c r="M2" s="2"/>
    </row>
    <row r="3" spans="1:13" s="5" customFormat="1" ht="17.25" x14ac:dyDescent="0.3">
      <c r="A3" s="17"/>
      <c r="B3" s="74"/>
      <c r="C3" s="13"/>
      <c r="D3" s="13"/>
      <c r="F3" s="18"/>
      <c r="G3" s="18"/>
      <c r="I3" s="27"/>
      <c r="J3" s="170" t="s">
        <v>24</v>
      </c>
      <c r="K3" s="170"/>
      <c r="L3" s="170"/>
      <c r="M3" s="170"/>
    </row>
    <row r="4" spans="1:13" s="5" customFormat="1" ht="17.25" x14ac:dyDescent="0.3">
      <c r="A4" s="17"/>
      <c r="B4" s="74"/>
      <c r="C4" s="13"/>
      <c r="D4" s="13"/>
      <c r="F4" s="18"/>
      <c r="G4" s="18"/>
      <c r="I4" s="27"/>
      <c r="J4" s="170" t="s">
        <v>23</v>
      </c>
      <c r="K4" s="170"/>
      <c r="L4" s="170"/>
      <c r="M4" s="170"/>
    </row>
    <row r="5" spans="1:13" s="5" customFormat="1" ht="17.25" x14ac:dyDescent="0.3">
      <c r="A5" s="17"/>
      <c r="B5" s="74"/>
      <c r="C5" s="13"/>
      <c r="D5" s="13"/>
      <c r="F5" s="18"/>
      <c r="G5" s="18"/>
      <c r="I5" s="27"/>
      <c r="J5" s="19"/>
      <c r="K5" s="20"/>
      <c r="L5" s="19"/>
      <c r="M5" s="119"/>
    </row>
    <row r="6" spans="1:13" s="5" customFormat="1" ht="22.5" x14ac:dyDescent="0.4">
      <c r="A6" s="1"/>
      <c r="B6" s="75"/>
      <c r="C6" s="3"/>
      <c r="D6" s="3"/>
      <c r="E6" s="1"/>
      <c r="F6" s="4"/>
      <c r="G6" s="4"/>
      <c r="H6" s="1"/>
      <c r="I6" s="28"/>
      <c r="J6" s="170" t="s">
        <v>25</v>
      </c>
      <c r="K6" s="170"/>
      <c r="L6" s="170"/>
      <c r="M6" s="170"/>
    </row>
    <row r="7" spans="1:13" s="5" customFormat="1" ht="22.5" x14ac:dyDescent="0.4">
      <c r="A7" s="6"/>
      <c r="B7" s="75"/>
      <c r="C7" s="7"/>
      <c r="D7" s="7"/>
      <c r="E7" s="8"/>
      <c r="F7" s="9"/>
      <c r="G7" s="9"/>
      <c r="H7" s="8"/>
      <c r="I7" s="29"/>
      <c r="J7" s="170" t="s">
        <v>22</v>
      </c>
      <c r="K7" s="170"/>
      <c r="L7" s="170"/>
      <c r="M7" s="170"/>
    </row>
    <row r="8" spans="1:13" s="5" customFormat="1" ht="17.25" x14ac:dyDescent="0.3">
      <c r="A8" s="6"/>
      <c r="B8" s="11"/>
      <c r="C8" s="11"/>
      <c r="D8" s="11"/>
      <c r="E8" s="8"/>
      <c r="F8" s="9"/>
      <c r="G8" s="9"/>
      <c r="H8" s="8"/>
      <c r="I8" s="29"/>
      <c r="J8" s="8"/>
      <c r="K8" s="8"/>
      <c r="L8" s="8"/>
      <c r="M8" s="10"/>
    </row>
    <row r="9" spans="1:13" s="5" customFormat="1" ht="29.25" customHeight="1" x14ac:dyDescent="0.3">
      <c r="A9" s="12"/>
      <c r="B9" s="11"/>
      <c r="C9" s="13"/>
      <c r="D9" s="13"/>
      <c r="E9" s="14"/>
      <c r="F9" s="15"/>
      <c r="G9" s="15"/>
      <c r="H9" s="14"/>
      <c r="I9" s="30"/>
      <c r="J9" s="16"/>
      <c r="K9" s="16"/>
      <c r="M9" s="163" t="s">
        <v>38</v>
      </c>
    </row>
    <row r="10" spans="1:13" s="123" customFormat="1" ht="114" customHeight="1" x14ac:dyDescent="0.3">
      <c r="A10" s="135" t="s">
        <v>29</v>
      </c>
      <c r="B10" s="135" t="s">
        <v>326</v>
      </c>
      <c r="C10" s="135" t="s">
        <v>195</v>
      </c>
      <c r="D10" s="135" t="s">
        <v>194</v>
      </c>
      <c r="E10" s="135" t="s">
        <v>327</v>
      </c>
      <c r="F10" s="135" t="s">
        <v>91</v>
      </c>
      <c r="G10" s="135" t="s">
        <v>92</v>
      </c>
      <c r="H10" s="135" t="s">
        <v>93</v>
      </c>
      <c r="I10" s="135" t="s">
        <v>98</v>
      </c>
      <c r="J10" s="135" t="s">
        <v>94</v>
      </c>
      <c r="K10" s="135" t="s">
        <v>89</v>
      </c>
      <c r="L10" s="135" t="s">
        <v>95</v>
      </c>
      <c r="M10" s="164" t="s">
        <v>97</v>
      </c>
    </row>
    <row r="11" spans="1:13" ht="33" x14ac:dyDescent="0.3">
      <c r="A11" s="132" t="s">
        <v>1150</v>
      </c>
      <c r="B11" s="136" t="s">
        <v>332</v>
      </c>
      <c r="C11" s="133">
        <v>91.715272727272719</v>
      </c>
      <c r="D11" s="133">
        <v>3.6666666666666665</v>
      </c>
      <c r="E11" s="134">
        <v>370.32100000000003</v>
      </c>
      <c r="F11" s="134">
        <v>370.32100000000003</v>
      </c>
      <c r="G11" s="134">
        <v>0</v>
      </c>
      <c r="H11" s="134">
        <v>213.43899999999999</v>
      </c>
      <c r="I11" s="134">
        <v>7</v>
      </c>
      <c r="J11" s="134">
        <v>425.108</v>
      </c>
      <c r="K11" s="134">
        <v>11</v>
      </c>
      <c r="L11" s="134">
        <v>0</v>
      </c>
      <c r="M11" s="134">
        <v>1008.8679999999999</v>
      </c>
    </row>
    <row r="12" spans="1:13" ht="82.5" x14ac:dyDescent="0.3">
      <c r="A12" s="132"/>
      <c r="B12" s="136" t="s">
        <v>333</v>
      </c>
      <c r="C12" s="133">
        <v>27.864000000000001</v>
      </c>
      <c r="D12" s="133">
        <v>4</v>
      </c>
      <c r="E12" s="134">
        <v>0</v>
      </c>
      <c r="F12" s="134">
        <v>0</v>
      </c>
      <c r="G12" s="134">
        <v>0</v>
      </c>
      <c r="H12" s="134">
        <v>0</v>
      </c>
      <c r="I12" s="134">
        <v>3</v>
      </c>
      <c r="J12" s="134">
        <v>111.456</v>
      </c>
      <c r="K12" s="134">
        <v>4</v>
      </c>
      <c r="L12" s="134">
        <v>0</v>
      </c>
      <c r="M12" s="134">
        <v>111.456</v>
      </c>
    </row>
    <row r="13" spans="1:13" ht="33" x14ac:dyDescent="0.3">
      <c r="A13" s="132" t="s">
        <v>1151</v>
      </c>
      <c r="B13" s="136" t="s">
        <v>203</v>
      </c>
      <c r="C13" s="133">
        <v>145.85624999999999</v>
      </c>
      <c r="D13" s="133">
        <v>4</v>
      </c>
      <c r="E13" s="134">
        <v>261.81</v>
      </c>
      <c r="F13" s="134">
        <v>261.81</v>
      </c>
      <c r="G13" s="134">
        <v>0</v>
      </c>
      <c r="H13" s="134">
        <v>189.97699999999998</v>
      </c>
      <c r="I13" s="134">
        <v>3</v>
      </c>
      <c r="J13" s="134">
        <v>131.63800000000001</v>
      </c>
      <c r="K13" s="134">
        <v>4</v>
      </c>
      <c r="L13" s="134">
        <v>0</v>
      </c>
      <c r="M13" s="134">
        <v>583.42499999999995</v>
      </c>
    </row>
    <row r="14" spans="1:13" ht="33" x14ac:dyDescent="0.3">
      <c r="A14" s="132" t="s">
        <v>1152</v>
      </c>
      <c r="B14" s="136" t="s">
        <v>336</v>
      </c>
      <c r="C14" s="133">
        <v>316.45100000000002</v>
      </c>
      <c r="D14" s="133">
        <v>4</v>
      </c>
      <c r="E14" s="134">
        <v>172.61099999999999</v>
      </c>
      <c r="F14" s="134">
        <v>172.61099999999999</v>
      </c>
      <c r="G14" s="134">
        <v>0</v>
      </c>
      <c r="H14" s="134">
        <v>836.01800000000003</v>
      </c>
      <c r="I14" s="134">
        <v>3</v>
      </c>
      <c r="J14" s="134">
        <v>247.17500000000001</v>
      </c>
      <c r="K14" s="134">
        <v>4</v>
      </c>
      <c r="L14" s="134">
        <v>10</v>
      </c>
      <c r="M14" s="134">
        <v>1265.8040000000001</v>
      </c>
    </row>
    <row r="15" spans="1:13" ht="49.5" x14ac:dyDescent="0.3">
      <c r="A15" s="132"/>
      <c r="B15" s="136" t="s">
        <v>337</v>
      </c>
      <c r="C15" s="133">
        <v>292.55225000000002</v>
      </c>
      <c r="D15" s="133">
        <v>4</v>
      </c>
      <c r="E15" s="134">
        <v>172.16300000000001</v>
      </c>
      <c r="F15" s="134">
        <v>172.16300000000001</v>
      </c>
      <c r="G15" s="134">
        <v>0</v>
      </c>
      <c r="H15" s="134">
        <v>740.87099999999998</v>
      </c>
      <c r="I15" s="134">
        <v>3</v>
      </c>
      <c r="J15" s="134">
        <v>247.17500000000001</v>
      </c>
      <c r="K15" s="134">
        <v>4</v>
      </c>
      <c r="L15" s="134">
        <v>10</v>
      </c>
      <c r="M15" s="134">
        <v>1170.2090000000001</v>
      </c>
    </row>
    <row r="16" spans="1:13" ht="33" x14ac:dyDescent="0.3">
      <c r="A16" s="132"/>
      <c r="B16" s="136" t="s">
        <v>653</v>
      </c>
      <c r="C16" s="133">
        <v>7.0567500000000001</v>
      </c>
      <c r="D16" s="133">
        <v>4</v>
      </c>
      <c r="E16" s="134">
        <v>0</v>
      </c>
      <c r="F16" s="134">
        <v>0</v>
      </c>
      <c r="G16" s="134">
        <v>0</v>
      </c>
      <c r="H16" s="134">
        <v>0</v>
      </c>
      <c r="I16" s="134">
        <v>3</v>
      </c>
      <c r="J16" s="134">
        <v>28.227</v>
      </c>
      <c r="K16" s="134">
        <v>4</v>
      </c>
      <c r="L16" s="134">
        <v>0</v>
      </c>
      <c r="M16" s="134">
        <v>28.227</v>
      </c>
    </row>
    <row r="17" spans="1:13" ht="33" x14ac:dyDescent="0.3">
      <c r="A17" s="132"/>
      <c r="B17" s="136" t="s">
        <v>654</v>
      </c>
      <c r="C17" s="133">
        <v>7.0567500000000001</v>
      </c>
      <c r="D17" s="133"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3</v>
      </c>
      <c r="J17" s="134">
        <v>28.227</v>
      </c>
      <c r="K17" s="134">
        <v>4</v>
      </c>
      <c r="L17" s="134">
        <v>0</v>
      </c>
      <c r="M17" s="134">
        <v>28.227</v>
      </c>
    </row>
    <row r="18" spans="1:13" ht="33" x14ac:dyDescent="0.3">
      <c r="A18" s="132"/>
      <c r="B18" s="136" t="s">
        <v>655</v>
      </c>
      <c r="C18" s="133">
        <v>7.0567500000000001</v>
      </c>
      <c r="D18" s="133">
        <v>4</v>
      </c>
      <c r="E18" s="134">
        <v>0</v>
      </c>
      <c r="F18" s="134">
        <v>0</v>
      </c>
      <c r="G18" s="134">
        <v>0</v>
      </c>
      <c r="H18" s="134">
        <v>0</v>
      </c>
      <c r="I18" s="134">
        <v>3</v>
      </c>
      <c r="J18" s="134">
        <v>28.227</v>
      </c>
      <c r="K18" s="134">
        <v>4</v>
      </c>
      <c r="L18" s="134">
        <v>0</v>
      </c>
      <c r="M18" s="134">
        <v>28.227</v>
      </c>
    </row>
    <row r="19" spans="1:13" ht="49.5" x14ac:dyDescent="0.3">
      <c r="A19" s="132"/>
      <c r="B19" s="136" t="s">
        <v>656</v>
      </c>
      <c r="C19" s="133">
        <v>7.0567500000000001</v>
      </c>
      <c r="D19" s="133">
        <v>4</v>
      </c>
      <c r="E19" s="134">
        <v>0</v>
      </c>
      <c r="F19" s="134">
        <v>0</v>
      </c>
      <c r="G19" s="134">
        <v>0</v>
      </c>
      <c r="H19" s="134">
        <v>0</v>
      </c>
      <c r="I19" s="134">
        <v>3</v>
      </c>
      <c r="J19" s="134">
        <v>28.227</v>
      </c>
      <c r="K19" s="134">
        <v>4</v>
      </c>
      <c r="L19" s="134">
        <v>0</v>
      </c>
      <c r="M19" s="134">
        <v>28.227</v>
      </c>
    </row>
    <row r="20" spans="1:13" ht="49.5" x14ac:dyDescent="0.3">
      <c r="A20" s="132"/>
      <c r="B20" s="136" t="s">
        <v>657</v>
      </c>
      <c r="C20" s="133">
        <v>7.0567500000000001</v>
      </c>
      <c r="D20" s="133">
        <v>4</v>
      </c>
      <c r="E20" s="134">
        <v>0</v>
      </c>
      <c r="F20" s="134">
        <v>0</v>
      </c>
      <c r="G20" s="134">
        <v>0</v>
      </c>
      <c r="H20" s="134">
        <v>0</v>
      </c>
      <c r="I20" s="134">
        <v>3</v>
      </c>
      <c r="J20" s="134">
        <v>28.227</v>
      </c>
      <c r="K20" s="134">
        <v>4</v>
      </c>
      <c r="L20" s="134">
        <v>0</v>
      </c>
      <c r="M20" s="134">
        <v>28.227</v>
      </c>
    </row>
    <row r="21" spans="1:13" ht="49.5" x14ac:dyDescent="0.3">
      <c r="A21" s="132"/>
      <c r="B21" s="136" t="s">
        <v>658</v>
      </c>
      <c r="C21" s="133">
        <v>7.0567500000000001</v>
      </c>
      <c r="D21" s="133">
        <v>4</v>
      </c>
      <c r="E21" s="134">
        <v>0</v>
      </c>
      <c r="F21" s="134">
        <v>0</v>
      </c>
      <c r="G21" s="134">
        <v>0</v>
      </c>
      <c r="H21" s="134">
        <v>0</v>
      </c>
      <c r="I21" s="134">
        <v>3</v>
      </c>
      <c r="J21" s="134">
        <v>28.227</v>
      </c>
      <c r="K21" s="134">
        <v>4</v>
      </c>
      <c r="L21" s="134">
        <v>0</v>
      </c>
      <c r="M21" s="134">
        <v>28.227</v>
      </c>
    </row>
    <row r="22" spans="1:13" ht="49.5" x14ac:dyDescent="0.3">
      <c r="A22" s="132"/>
      <c r="B22" s="136" t="s">
        <v>659</v>
      </c>
      <c r="C22" s="133">
        <v>7.0567500000000001</v>
      </c>
      <c r="D22" s="133">
        <v>4</v>
      </c>
      <c r="E22" s="134">
        <v>0</v>
      </c>
      <c r="F22" s="134">
        <v>0</v>
      </c>
      <c r="G22" s="134">
        <v>0</v>
      </c>
      <c r="H22" s="134">
        <v>0</v>
      </c>
      <c r="I22" s="134">
        <v>3</v>
      </c>
      <c r="J22" s="134">
        <v>28.227</v>
      </c>
      <c r="K22" s="134">
        <v>4</v>
      </c>
      <c r="L22" s="134">
        <v>0</v>
      </c>
      <c r="M22" s="134">
        <v>28.227</v>
      </c>
    </row>
    <row r="23" spans="1:13" ht="49.5" x14ac:dyDescent="0.3">
      <c r="A23" s="132"/>
      <c r="B23" s="136" t="s">
        <v>660</v>
      </c>
      <c r="C23" s="133">
        <v>7.0567500000000001</v>
      </c>
      <c r="D23" s="133">
        <v>4</v>
      </c>
      <c r="E23" s="134">
        <v>0</v>
      </c>
      <c r="F23" s="134">
        <v>0</v>
      </c>
      <c r="G23" s="134">
        <v>0</v>
      </c>
      <c r="H23" s="134">
        <v>0</v>
      </c>
      <c r="I23" s="134">
        <v>3</v>
      </c>
      <c r="J23" s="134">
        <v>28.227</v>
      </c>
      <c r="K23" s="134">
        <v>4</v>
      </c>
      <c r="L23" s="134">
        <v>0</v>
      </c>
      <c r="M23" s="134">
        <v>28.227</v>
      </c>
    </row>
    <row r="24" spans="1:13" ht="49.5" x14ac:dyDescent="0.3">
      <c r="A24" s="132"/>
      <c r="B24" s="136" t="s">
        <v>661</v>
      </c>
      <c r="C24" s="133">
        <v>7.0567500000000001</v>
      </c>
      <c r="D24" s="133">
        <v>4</v>
      </c>
      <c r="E24" s="134">
        <v>0</v>
      </c>
      <c r="F24" s="134">
        <v>0</v>
      </c>
      <c r="G24" s="134">
        <v>0</v>
      </c>
      <c r="H24" s="134">
        <v>0</v>
      </c>
      <c r="I24" s="134">
        <v>3</v>
      </c>
      <c r="J24" s="134">
        <v>28.227</v>
      </c>
      <c r="K24" s="134">
        <v>4</v>
      </c>
      <c r="L24" s="134">
        <v>0</v>
      </c>
      <c r="M24" s="134">
        <v>28.227</v>
      </c>
    </row>
    <row r="25" spans="1:13" ht="33" x14ac:dyDescent="0.3">
      <c r="A25" s="132"/>
      <c r="B25" s="136" t="s">
        <v>662</v>
      </c>
      <c r="C25" s="133">
        <v>7.0567500000000001</v>
      </c>
      <c r="D25" s="133">
        <v>4</v>
      </c>
      <c r="E25" s="134">
        <v>0</v>
      </c>
      <c r="F25" s="134">
        <v>0</v>
      </c>
      <c r="G25" s="134">
        <v>0</v>
      </c>
      <c r="H25" s="134">
        <v>0</v>
      </c>
      <c r="I25" s="134">
        <v>3</v>
      </c>
      <c r="J25" s="134">
        <v>28.227</v>
      </c>
      <c r="K25" s="134">
        <v>4</v>
      </c>
      <c r="L25" s="134">
        <v>0</v>
      </c>
      <c r="M25" s="134">
        <v>28.227</v>
      </c>
    </row>
    <row r="26" spans="1:13" ht="33" x14ac:dyDescent="0.3">
      <c r="A26" s="132"/>
      <c r="B26" s="136" t="s">
        <v>663</v>
      </c>
      <c r="C26" s="133">
        <v>7.0567500000000001</v>
      </c>
      <c r="D26" s="133">
        <v>4</v>
      </c>
      <c r="E26" s="134">
        <v>0</v>
      </c>
      <c r="F26" s="134">
        <v>0</v>
      </c>
      <c r="G26" s="134">
        <v>0</v>
      </c>
      <c r="H26" s="134">
        <v>0</v>
      </c>
      <c r="I26" s="134">
        <v>3</v>
      </c>
      <c r="J26" s="134">
        <v>28.227</v>
      </c>
      <c r="K26" s="134">
        <v>4</v>
      </c>
      <c r="L26" s="134">
        <v>0</v>
      </c>
      <c r="M26" s="134">
        <v>28.227</v>
      </c>
    </row>
    <row r="27" spans="1:13" ht="33" x14ac:dyDescent="0.3">
      <c r="A27" s="132"/>
      <c r="B27" s="136" t="s">
        <v>463</v>
      </c>
      <c r="C27" s="133">
        <v>246.17039999999997</v>
      </c>
      <c r="D27" s="133">
        <v>5</v>
      </c>
      <c r="E27" s="134">
        <v>404.63299999999998</v>
      </c>
      <c r="F27" s="134">
        <v>404.63299999999998</v>
      </c>
      <c r="G27" s="134">
        <v>0</v>
      </c>
      <c r="H27" s="134">
        <v>670.17099999999994</v>
      </c>
      <c r="I27" s="134">
        <v>4</v>
      </c>
      <c r="J27" s="134">
        <v>146.048</v>
      </c>
      <c r="K27" s="134">
        <v>5</v>
      </c>
      <c r="L27" s="134">
        <v>10</v>
      </c>
      <c r="M27" s="134">
        <v>1230.8519999999999</v>
      </c>
    </row>
    <row r="28" spans="1:13" ht="33" x14ac:dyDescent="0.3">
      <c r="A28" s="132"/>
      <c r="B28" s="136" t="s">
        <v>518</v>
      </c>
      <c r="C28" s="133">
        <v>143.09539999999998</v>
      </c>
      <c r="D28" s="133">
        <v>5</v>
      </c>
      <c r="E28" s="134">
        <v>202.87200000000001</v>
      </c>
      <c r="F28" s="134">
        <v>202.87200000000001</v>
      </c>
      <c r="G28" s="134">
        <v>0</v>
      </c>
      <c r="H28" s="134">
        <v>307.2</v>
      </c>
      <c r="I28" s="134">
        <v>4</v>
      </c>
      <c r="J28" s="134">
        <v>195.405</v>
      </c>
      <c r="K28" s="134">
        <v>5</v>
      </c>
      <c r="L28" s="134">
        <v>10</v>
      </c>
      <c r="M28" s="134">
        <v>715.47699999999998</v>
      </c>
    </row>
    <row r="29" spans="1:13" ht="33" x14ac:dyDescent="0.3">
      <c r="A29" s="132" t="s">
        <v>1153</v>
      </c>
      <c r="B29" s="136" t="s">
        <v>341</v>
      </c>
      <c r="C29" s="133">
        <v>208.57549999999998</v>
      </c>
      <c r="D29" s="133">
        <v>4</v>
      </c>
      <c r="E29" s="134">
        <v>341.935</v>
      </c>
      <c r="F29" s="134">
        <v>341.935</v>
      </c>
      <c r="G29" s="134">
        <v>0</v>
      </c>
      <c r="H29" s="134">
        <v>245.11500000000001</v>
      </c>
      <c r="I29" s="134">
        <v>3</v>
      </c>
      <c r="J29" s="134">
        <v>247.25200000000001</v>
      </c>
      <c r="K29" s="134">
        <v>4</v>
      </c>
      <c r="L29" s="134">
        <v>0</v>
      </c>
      <c r="M29" s="134">
        <v>834.30199999999991</v>
      </c>
    </row>
    <row r="30" spans="1:13" ht="33" x14ac:dyDescent="0.3">
      <c r="A30" s="132"/>
      <c r="B30" s="136" t="s">
        <v>342</v>
      </c>
      <c r="C30" s="133">
        <v>208.57549999999998</v>
      </c>
      <c r="D30" s="133">
        <v>4</v>
      </c>
      <c r="E30" s="134">
        <v>341.935</v>
      </c>
      <c r="F30" s="134">
        <v>341.935</v>
      </c>
      <c r="G30" s="134">
        <v>0</v>
      </c>
      <c r="H30" s="134">
        <v>245.11500000000001</v>
      </c>
      <c r="I30" s="134">
        <v>3</v>
      </c>
      <c r="J30" s="134">
        <v>247.25200000000001</v>
      </c>
      <c r="K30" s="134">
        <v>4</v>
      </c>
      <c r="L30" s="134">
        <v>0</v>
      </c>
      <c r="M30" s="134">
        <v>834.30199999999991</v>
      </c>
    </row>
    <row r="31" spans="1:13" ht="33" x14ac:dyDescent="0.3">
      <c r="A31" s="132"/>
      <c r="B31" s="136" t="s">
        <v>482</v>
      </c>
      <c r="C31" s="133">
        <v>214.42057142857144</v>
      </c>
      <c r="D31" s="133">
        <v>7</v>
      </c>
      <c r="E31" s="134">
        <v>479.55599999999998</v>
      </c>
      <c r="F31" s="134">
        <v>479.55599999999998</v>
      </c>
      <c r="G31" s="134">
        <v>0</v>
      </c>
      <c r="H31" s="134">
        <v>344.904</v>
      </c>
      <c r="I31" s="134">
        <v>6</v>
      </c>
      <c r="J31" s="134">
        <v>0</v>
      </c>
      <c r="K31" s="134">
        <v>7</v>
      </c>
      <c r="L31" s="134">
        <v>676.48400000000004</v>
      </c>
      <c r="M31" s="134">
        <v>1500.944</v>
      </c>
    </row>
    <row r="32" spans="1:13" ht="33" x14ac:dyDescent="0.3">
      <c r="A32" s="132"/>
      <c r="B32" s="136" t="s">
        <v>484</v>
      </c>
      <c r="C32" s="133">
        <v>186.01657142857144</v>
      </c>
      <c r="D32" s="133">
        <v>7</v>
      </c>
      <c r="E32" s="134">
        <v>479.55599999999998</v>
      </c>
      <c r="F32" s="134">
        <v>479.55599999999998</v>
      </c>
      <c r="G32" s="134">
        <v>0</v>
      </c>
      <c r="H32" s="134">
        <v>344.904</v>
      </c>
      <c r="I32" s="134">
        <v>6</v>
      </c>
      <c r="J32" s="134">
        <v>0</v>
      </c>
      <c r="K32" s="134">
        <v>7</v>
      </c>
      <c r="L32" s="134">
        <v>477.65600000000001</v>
      </c>
      <c r="M32" s="134">
        <v>1302.116</v>
      </c>
    </row>
    <row r="33" spans="1:13" ht="33" x14ac:dyDescent="0.3">
      <c r="A33" s="132"/>
      <c r="B33" s="136" t="s">
        <v>681</v>
      </c>
      <c r="C33" s="133">
        <v>186.01657142857144</v>
      </c>
      <c r="D33" s="133">
        <v>7</v>
      </c>
      <c r="E33" s="134">
        <v>479.55599999999998</v>
      </c>
      <c r="F33" s="134">
        <v>479.55599999999998</v>
      </c>
      <c r="G33" s="134">
        <v>0</v>
      </c>
      <c r="H33" s="134">
        <v>344.904</v>
      </c>
      <c r="I33" s="134">
        <v>6</v>
      </c>
      <c r="J33" s="134">
        <v>0</v>
      </c>
      <c r="K33" s="134">
        <v>7</v>
      </c>
      <c r="L33" s="134">
        <v>477.65600000000001</v>
      </c>
      <c r="M33" s="134">
        <v>1302.116</v>
      </c>
    </row>
    <row r="34" spans="1:13" ht="33" x14ac:dyDescent="0.3">
      <c r="A34" s="132"/>
      <c r="B34" s="136" t="s">
        <v>487</v>
      </c>
      <c r="C34" s="133">
        <v>186.01657142857144</v>
      </c>
      <c r="D34" s="133">
        <v>7</v>
      </c>
      <c r="E34" s="134">
        <v>479.55599999999998</v>
      </c>
      <c r="F34" s="134">
        <v>479.55599999999998</v>
      </c>
      <c r="G34" s="134">
        <v>0</v>
      </c>
      <c r="H34" s="134">
        <v>344.904</v>
      </c>
      <c r="I34" s="134">
        <v>6</v>
      </c>
      <c r="J34" s="134">
        <v>0</v>
      </c>
      <c r="K34" s="134">
        <v>7</v>
      </c>
      <c r="L34" s="134">
        <v>477.65600000000001</v>
      </c>
      <c r="M34" s="134">
        <v>1302.116</v>
      </c>
    </row>
    <row r="35" spans="1:13" ht="33" x14ac:dyDescent="0.3">
      <c r="A35" s="132"/>
      <c r="B35" s="136" t="s">
        <v>488</v>
      </c>
      <c r="C35" s="133">
        <v>186.01657142857144</v>
      </c>
      <c r="D35" s="133">
        <v>7</v>
      </c>
      <c r="E35" s="134">
        <v>479.55599999999998</v>
      </c>
      <c r="F35" s="134">
        <v>479.55599999999998</v>
      </c>
      <c r="G35" s="134">
        <v>0</v>
      </c>
      <c r="H35" s="134">
        <v>344.904</v>
      </c>
      <c r="I35" s="134">
        <v>6</v>
      </c>
      <c r="J35" s="134">
        <v>0</v>
      </c>
      <c r="K35" s="134">
        <v>7</v>
      </c>
      <c r="L35" s="134">
        <v>477.65600000000001</v>
      </c>
      <c r="M35" s="134">
        <v>1302.116</v>
      </c>
    </row>
    <row r="36" spans="1:13" ht="49.5" x14ac:dyDescent="0.3">
      <c r="A36" s="132" t="s">
        <v>1154</v>
      </c>
      <c r="B36" s="136" t="s">
        <v>151</v>
      </c>
      <c r="C36" s="133">
        <v>169.5672857142857</v>
      </c>
      <c r="D36" s="133">
        <v>3.5</v>
      </c>
      <c r="E36" s="134">
        <v>676.11599999999999</v>
      </c>
      <c r="F36" s="134">
        <v>676.11599999999999</v>
      </c>
      <c r="G36" s="134">
        <v>0</v>
      </c>
      <c r="H36" s="134">
        <v>210.17899999999997</v>
      </c>
      <c r="I36" s="134">
        <v>5</v>
      </c>
      <c r="J36" s="134">
        <v>300.67599999999999</v>
      </c>
      <c r="K36" s="134">
        <v>7</v>
      </c>
      <c r="L36" s="134">
        <v>0</v>
      </c>
      <c r="M36" s="134">
        <v>1186.971</v>
      </c>
    </row>
    <row r="37" spans="1:13" ht="66" x14ac:dyDescent="0.3">
      <c r="A37" s="132"/>
      <c r="B37" s="136" t="s">
        <v>152</v>
      </c>
      <c r="C37" s="133">
        <v>99.757928571428565</v>
      </c>
      <c r="D37" s="133">
        <v>9.3333333333333339</v>
      </c>
      <c r="E37" s="134">
        <v>563.05899999999997</v>
      </c>
      <c r="F37" s="134">
        <v>563.05899999999997</v>
      </c>
      <c r="G37" s="134">
        <v>0</v>
      </c>
      <c r="H37" s="134">
        <v>1101.808</v>
      </c>
      <c r="I37" s="134">
        <v>25</v>
      </c>
      <c r="J37" s="134">
        <v>1122.8050000000001</v>
      </c>
      <c r="K37" s="134">
        <v>28</v>
      </c>
      <c r="L37" s="134">
        <v>5.55</v>
      </c>
      <c r="M37" s="134">
        <v>2793.2219999999998</v>
      </c>
    </row>
    <row r="38" spans="1:13" ht="49.5" x14ac:dyDescent="0.3">
      <c r="A38" s="132"/>
      <c r="B38" s="136" t="s">
        <v>219</v>
      </c>
      <c r="C38" s="133">
        <v>232.9232857142857</v>
      </c>
      <c r="D38" s="133">
        <v>3.5</v>
      </c>
      <c r="E38" s="134">
        <v>1037.6120000000001</v>
      </c>
      <c r="F38" s="134">
        <v>1037.6120000000001</v>
      </c>
      <c r="G38" s="134">
        <v>0</v>
      </c>
      <c r="H38" s="134">
        <v>271.04399999999998</v>
      </c>
      <c r="I38" s="134">
        <v>5</v>
      </c>
      <c r="J38" s="134">
        <v>321.80700000000002</v>
      </c>
      <c r="K38" s="134">
        <v>7</v>
      </c>
      <c r="L38" s="134">
        <v>0</v>
      </c>
      <c r="M38" s="134">
        <v>1630.463</v>
      </c>
    </row>
    <row r="39" spans="1:13" ht="33" x14ac:dyDescent="0.3">
      <c r="A39" s="132"/>
      <c r="B39" s="136" t="s">
        <v>231</v>
      </c>
      <c r="C39" s="133">
        <v>196.87669999999997</v>
      </c>
      <c r="D39" s="133">
        <v>3.3333333333333335</v>
      </c>
      <c r="E39" s="134">
        <v>701.779</v>
      </c>
      <c r="F39" s="134">
        <v>701.779</v>
      </c>
      <c r="G39" s="134">
        <v>0</v>
      </c>
      <c r="H39" s="134">
        <v>583.21299999999997</v>
      </c>
      <c r="I39" s="134">
        <v>7</v>
      </c>
      <c r="J39" s="134">
        <v>524.82199999999989</v>
      </c>
      <c r="K39" s="134">
        <v>10</v>
      </c>
      <c r="L39" s="134">
        <v>158.953</v>
      </c>
      <c r="M39" s="134">
        <v>1968.7669999999998</v>
      </c>
    </row>
    <row r="40" spans="1:13" ht="49.5" x14ac:dyDescent="0.3">
      <c r="A40" s="132"/>
      <c r="B40" s="136" t="s">
        <v>344</v>
      </c>
      <c r="C40" s="133">
        <v>160.34949999999998</v>
      </c>
      <c r="D40" s="133">
        <v>4</v>
      </c>
      <c r="E40" s="134">
        <v>281.72300000000001</v>
      </c>
      <c r="F40" s="134">
        <v>281.72300000000001</v>
      </c>
      <c r="G40" s="134">
        <v>0</v>
      </c>
      <c r="H40" s="134">
        <v>129.75899999999999</v>
      </c>
      <c r="I40" s="134">
        <v>3</v>
      </c>
      <c r="J40" s="134">
        <v>224.916</v>
      </c>
      <c r="K40" s="134">
        <v>4</v>
      </c>
      <c r="L40" s="134">
        <v>5</v>
      </c>
      <c r="M40" s="134">
        <v>641.39799999999991</v>
      </c>
    </row>
    <row r="41" spans="1:13" ht="66" x14ac:dyDescent="0.3">
      <c r="A41" s="132"/>
      <c r="B41" s="136" t="s">
        <v>640</v>
      </c>
      <c r="C41" s="133">
        <v>90.311555555555557</v>
      </c>
      <c r="D41" s="133">
        <v>4.5</v>
      </c>
      <c r="E41" s="134">
        <v>328.81099999999998</v>
      </c>
      <c r="F41" s="134">
        <v>328.81099999999998</v>
      </c>
      <c r="G41" s="134">
        <v>0</v>
      </c>
      <c r="H41" s="134">
        <v>258.209</v>
      </c>
      <c r="I41" s="134">
        <v>7</v>
      </c>
      <c r="J41" s="134">
        <v>199.69399999999999</v>
      </c>
      <c r="K41" s="134">
        <v>9</v>
      </c>
      <c r="L41" s="134">
        <v>26.09</v>
      </c>
      <c r="M41" s="134">
        <v>812.80399999999997</v>
      </c>
    </row>
    <row r="42" spans="1:13" ht="82.5" x14ac:dyDescent="0.3">
      <c r="A42" s="132"/>
      <c r="B42" s="136" t="s">
        <v>345</v>
      </c>
      <c r="C42" s="133">
        <v>45.507250000000006</v>
      </c>
      <c r="D42" s="133">
        <v>2</v>
      </c>
      <c r="E42" s="134">
        <v>16</v>
      </c>
      <c r="F42" s="134">
        <v>16</v>
      </c>
      <c r="G42" s="134">
        <v>0</v>
      </c>
      <c r="H42" s="134">
        <v>66.296000000000006</v>
      </c>
      <c r="I42" s="134">
        <v>2</v>
      </c>
      <c r="J42" s="134">
        <v>99.73299999999999</v>
      </c>
      <c r="K42" s="134">
        <v>4</v>
      </c>
      <c r="L42" s="134">
        <v>0</v>
      </c>
      <c r="M42" s="134">
        <v>182.02900000000002</v>
      </c>
    </row>
    <row r="43" spans="1:13" ht="66" x14ac:dyDescent="0.3">
      <c r="A43" s="132"/>
      <c r="B43" s="136" t="s">
        <v>347</v>
      </c>
      <c r="C43" s="133">
        <v>134.434</v>
      </c>
      <c r="D43" s="133">
        <v>2</v>
      </c>
      <c r="E43" s="134">
        <v>91</v>
      </c>
      <c r="F43" s="134">
        <v>91</v>
      </c>
      <c r="G43" s="134">
        <v>0</v>
      </c>
      <c r="H43" s="134">
        <v>74.438000000000002</v>
      </c>
      <c r="I43" s="134">
        <v>1</v>
      </c>
      <c r="J43" s="134">
        <v>103.43</v>
      </c>
      <c r="K43" s="134">
        <v>2</v>
      </c>
      <c r="L43" s="134">
        <v>0</v>
      </c>
      <c r="M43" s="134">
        <v>268.86799999999999</v>
      </c>
    </row>
    <row r="44" spans="1:13" ht="49.5" x14ac:dyDescent="0.3">
      <c r="A44" s="132"/>
      <c r="B44" s="136" t="s">
        <v>436</v>
      </c>
      <c r="C44" s="133">
        <v>202.80079999999998</v>
      </c>
      <c r="D44" s="133">
        <v>2.5</v>
      </c>
      <c r="E44" s="134">
        <v>753.35699999999997</v>
      </c>
      <c r="F44" s="134">
        <v>753.35699999999997</v>
      </c>
      <c r="G44" s="134">
        <v>0</v>
      </c>
      <c r="H44" s="134">
        <v>90.12</v>
      </c>
      <c r="I44" s="134">
        <v>3</v>
      </c>
      <c r="J44" s="134">
        <v>170.52699999999999</v>
      </c>
      <c r="K44" s="134">
        <v>5</v>
      </c>
      <c r="L44" s="134">
        <v>0</v>
      </c>
      <c r="M44" s="134">
        <v>1014.0039999999999</v>
      </c>
    </row>
    <row r="45" spans="1:13" ht="49.5" x14ac:dyDescent="0.3">
      <c r="A45" s="132"/>
      <c r="B45" s="136" t="s">
        <v>578</v>
      </c>
      <c r="C45" s="133">
        <v>160.51999999999998</v>
      </c>
      <c r="D45" s="133">
        <v>4</v>
      </c>
      <c r="E45" s="134">
        <v>302.75299999999999</v>
      </c>
      <c r="F45" s="134">
        <v>302.75299999999999</v>
      </c>
      <c r="G45" s="134">
        <v>0</v>
      </c>
      <c r="H45" s="134">
        <v>137.53800000000001</v>
      </c>
      <c r="I45" s="134">
        <v>3</v>
      </c>
      <c r="J45" s="134">
        <v>201.78899999999999</v>
      </c>
      <c r="K45" s="134">
        <v>4</v>
      </c>
      <c r="L45" s="134">
        <v>0</v>
      </c>
      <c r="M45" s="134">
        <v>642.07999999999993</v>
      </c>
    </row>
    <row r="46" spans="1:13" ht="82.5" x14ac:dyDescent="0.3">
      <c r="A46" s="132"/>
      <c r="B46" s="136" t="s">
        <v>580</v>
      </c>
      <c r="C46" s="133">
        <v>55.844333333333338</v>
      </c>
      <c r="D46" s="133">
        <v>3</v>
      </c>
      <c r="E46" s="134">
        <v>16</v>
      </c>
      <c r="F46" s="134">
        <v>16</v>
      </c>
      <c r="G46" s="134">
        <v>0</v>
      </c>
      <c r="H46" s="134">
        <v>66.296000000000006</v>
      </c>
      <c r="I46" s="134">
        <v>2</v>
      </c>
      <c r="J46" s="134">
        <v>85.236999999999995</v>
      </c>
      <c r="K46" s="134">
        <v>3</v>
      </c>
      <c r="L46" s="134">
        <v>0</v>
      </c>
      <c r="M46" s="134">
        <v>167.53300000000002</v>
      </c>
    </row>
    <row r="47" spans="1:13" ht="49.5" x14ac:dyDescent="0.3">
      <c r="A47" s="132"/>
      <c r="B47" s="136" t="s">
        <v>642</v>
      </c>
      <c r="C47" s="133">
        <v>85.663200000000003</v>
      </c>
      <c r="D47" s="133">
        <v>5</v>
      </c>
      <c r="E47" s="134">
        <v>0</v>
      </c>
      <c r="F47" s="134">
        <v>0</v>
      </c>
      <c r="G47" s="134">
        <v>0</v>
      </c>
      <c r="H47" s="134">
        <v>149.982</v>
      </c>
      <c r="I47" s="134">
        <v>2</v>
      </c>
      <c r="J47" s="134">
        <v>278.334</v>
      </c>
      <c r="K47" s="134">
        <v>5</v>
      </c>
      <c r="L47" s="134">
        <v>0</v>
      </c>
      <c r="M47" s="134">
        <v>428.31600000000003</v>
      </c>
    </row>
    <row r="48" spans="1:13" ht="66" x14ac:dyDescent="0.3">
      <c r="A48" s="132"/>
      <c r="B48" s="136" t="s">
        <v>714</v>
      </c>
      <c r="C48" s="133">
        <v>50.91</v>
      </c>
      <c r="D48" s="133">
        <v>2</v>
      </c>
      <c r="E48" s="134">
        <v>0</v>
      </c>
      <c r="F48" s="134">
        <v>0</v>
      </c>
      <c r="G48" s="134">
        <v>0</v>
      </c>
      <c r="H48" s="134">
        <v>0</v>
      </c>
      <c r="I48" s="134">
        <v>1</v>
      </c>
      <c r="J48" s="134">
        <v>101.82</v>
      </c>
      <c r="K48" s="134">
        <v>2</v>
      </c>
      <c r="L48" s="134">
        <v>0</v>
      </c>
      <c r="M48" s="134">
        <v>101.82</v>
      </c>
    </row>
    <row r="49" spans="1:13" ht="49.5" x14ac:dyDescent="0.3">
      <c r="A49" s="132"/>
      <c r="B49" s="136" t="s">
        <v>812</v>
      </c>
      <c r="C49" s="133">
        <v>72.894000000000005</v>
      </c>
      <c r="D49" s="133">
        <v>2</v>
      </c>
      <c r="E49" s="134">
        <v>0</v>
      </c>
      <c r="F49" s="134">
        <v>0</v>
      </c>
      <c r="G49" s="134">
        <v>0</v>
      </c>
      <c r="H49" s="134">
        <v>43.968000000000004</v>
      </c>
      <c r="I49" s="134">
        <v>1</v>
      </c>
      <c r="J49" s="134">
        <v>101.82</v>
      </c>
      <c r="K49" s="134">
        <v>2</v>
      </c>
      <c r="L49" s="134">
        <v>0</v>
      </c>
      <c r="M49" s="134">
        <v>145.78800000000001</v>
      </c>
    </row>
    <row r="50" spans="1:13" ht="33" x14ac:dyDescent="0.3">
      <c r="A50" s="132" t="s">
        <v>1155</v>
      </c>
      <c r="B50" s="136" t="s">
        <v>349</v>
      </c>
      <c r="C50" s="133">
        <v>148.01098083333332</v>
      </c>
      <c r="D50" s="133">
        <v>4</v>
      </c>
      <c r="E50" s="134">
        <v>525.202</v>
      </c>
      <c r="F50" s="134">
        <v>525.202</v>
      </c>
      <c r="G50" s="134">
        <v>0</v>
      </c>
      <c r="H50" s="134">
        <v>579.53327000000002</v>
      </c>
      <c r="I50" s="134">
        <v>9</v>
      </c>
      <c r="J50" s="134">
        <v>671.39650000000006</v>
      </c>
      <c r="K50" s="134">
        <v>12</v>
      </c>
      <c r="L50" s="134">
        <v>0</v>
      </c>
      <c r="M50" s="134">
        <v>1776.13177</v>
      </c>
    </row>
    <row r="51" spans="1:13" ht="49.5" x14ac:dyDescent="0.3">
      <c r="A51" s="132"/>
      <c r="B51" s="136" t="s">
        <v>429</v>
      </c>
      <c r="C51" s="133">
        <v>171.04899999999998</v>
      </c>
      <c r="D51" s="133">
        <v>3</v>
      </c>
      <c r="E51" s="134">
        <v>438.03300000000002</v>
      </c>
      <c r="F51" s="134">
        <v>438.03300000000002</v>
      </c>
      <c r="G51" s="134">
        <v>0</v>
      </c>
      <c r="H51" s="134">
        <v>245.09399999999999</v>
      </c>
      <c r="I51" s="134">
        <v>4</v>
      </c>
      <c r="J51" s="134">
        <v>343.16700000000003</v>
      </c>
      <c r="K51" s="134">
        <v>6</v>
      </c>
      <c r="L51" s="134">
        <v>0</v>
      </c>
      <c r="M51" s="134">
        <v>1026.2939999999999</v>
      </c>
    </row>
    <row r="52" spans="1:13" ht="49.5" x14ac:dyDescent="0.3">
      <c r="A52" s="132"/>
      <c r="B52" s="136" t="s">
        <v>452</v>
      </c>
      <c r="C52" s="133">
        <v>178.04877333333332</v>
      </c>
      <c r="D52" s="133">
        <v>3</v>
      </c>
      <c r="E52" s="134">
        <v>410.15600000000001</v>
      </c>
      <c r="F52" s="134">
        <v>410.15600000000001</v>
      </c>
      <c r="G52" s="134">
        <v>0</v>
      </c>
      <c r="H52" s="134">
        <v>51.388919999999999</v>
      </c>
      <c r="I52" s="134">
        <v>2</v>
      </c>
      <c r="J52" s="134">
        <v>72.601399999999998</v>
      </c>
      <c r="K52" s="134">
        <v>3</v>
      </c>
      <c r="L52" s="134">
        <v>0</v>
      </c>
      <c r="M52" s="134">
        <v>534.14631999999995</v>
      </c>
    </row>
    <row r="53" spans="1:13" ht="49.5" x14ac:dyDescent="0.3">
      <c r="A53" s="132"/>
      <c r="B53" s="136" t="s">
        <v>595</v>
      </c>
      <c r="C53" s="133">
        <v>40.689160000000001</v>
      </c>
      <c r="D53" s="133">
        <v>5</v>
      </c>
      <c r="E53" s="134">
        <v>0</v>
      </c>
      <c r="F53" s="134">
        <v>0</v>
      </c>
      <c r="G53" s="134">
        <v>0</v>
      </c>
      <c r="H53" s="134">
        <v>0</v>
      </c>
      <c r="I53" s="134">
        <v>4</v>
      </c>
      <c r="J53" s="134">
        <v>203.44579999999999</v>
      </c>
      <c r="K53" s="134">
        <v>5</v>
      </c>
      <c r="L53" s="134">
        <v>0</v>
      </c>
      <c r="M53" s="134">
        <v>203.44579999999999</v>
      </c>
    </row>
    <row r="54" spans="1:13" ht="33" x14ac:dyDescent="0.3">
      <c r="A54" s="132"/>
      <c r="B54" s="136" t="s">
        <v>630</v>
      </c>
      <c r="C54" s="133">
        <v>48.47</v>
      </c>
      <c r="D54" s="133">
        <v>2</v>
      </c>
      <c r="E54" s="134">
        <v>0</v>
      </c>
      <c r="F54" s="134">
        <v>0</v>
      </c>
      <c r="G54" s="134">
        <v>0</v>
      </c>
      <c r="H54" s="134">
        <v>0</v>
      </c>
      <c r="I54" s="134">
        <v>1</v>
      </c>
      <c r="J54" s="134">
        <v>96.94</v>
      </c>
      <c r="K54" s="134">
        <v>2</v>
      </c>
      <c r="L54" s="134">
        <v>0</v>
      </c>
      <c r="M54" s="134">
        <v>96.94</v>
      </c>
    </row>
    <row r="55" spans="1:13" ht="33" x14ac:dyDescent="0.3">
      <c r="A55" s="132" t="s">
        <v>1156</v>
      </c>
      <c r="B55" s="136" t="s">
        <v>221</v>
      </c>
      <c r="C55" s="133">
        <v>154.36783454545454</v>
      </c>
      <c r="D55" s="133">
        <v>3.6666666666666665</v>
      </c>
      <c r="E55" s="134">
        <v>857.64499999999998</v>
      </c>
      <c r="F55" s="134">
        <v>857.64499999999998</v>
      </c>
      <c r="G55" s="134">
        <v>0</v>
      </c>
      <c r="H55" s="134">
        <v>407.91276000000005</v>
      </c>
      <c r="I55" s="134">
        <v>8</v>
      </c>
      <c r="J55" s="134">
        <v>432.48842000000002</v>
      </c>
      <c r="K55" s="134">
        <v>11</v>
      </c>
      <c r="L55" s="134">
        <v>0</v>
      </c>
      <c r="M55" s="134">
        <v>1698.04618</v>
      </c>
    </row>
    <row r="56" spans="1:13" ht="66" x14ac:dyDescent="0.3">
      <c r="A56" s="132"/>
      <c r="B56" s="136" t="s">
        <v>222</v>
      </c>
      <c r="C56" s="133">
        <v>46.892499999999998</v>
      </c>
      <c r="D56" s="133">
        <v>4</v>
      </c>
      <c r="E56" s="134">
        <v>187.57</v>
      </c>
      <c r="F56" s="134">
        <v>187.57</v>
      </c>
      <c r="G56" s="134">
        <v>0</v>
      </c>
      <c r="H56" s="134">
        <v>0</v>
      </c>
      <c r="I56" s="134">
        <v>3</v>
      </c>
      <c r="J56" s="134">
        <v>0</v>
      </c>
      <c r="K56" s="134">
        <v>4</v>
      </c>
      <c r="L56" s="134">
        <v>0</v>
      </c>
      <c r="M56" s="134">
        <v>187.57</v>
      </c>
    </row>
    <row r="57" spans="1:13" ht="33" x14ac:dyDescent="0.3">
      <c r="A57" s="132"/>
      <c r="B57" s="136" t="s">
        <v>249</v>
      </c>
      <c r="C57" s="133">
        <v>38.415750000000003</v>
      </c>
      <c r="D57" s="133">
        <v>4</v>
      </c>
      <c r="E57" s="134">
        <v>0</v>
      </c>
      <c r="F57" s="134">
        <v>0</v>
      </c>
      <c r="G57" s="134">
        <v>0</v>
      </c>
      <c r="H57" s="134">
        <v>0</v>
      </c>
      <c r="I57" s="134">
        <v>7</v>
      </c>
      <c r="J57" s="134">
        <v>287.32600000000002</v>
      </c>
      <c r="K57" s="134">
        <v>8</v>
      </c>
      <c r="L57" s="134">
        <v>20</v>
      </c>
      <c r="M57" s="134">
        <v>307.32600000000002</v>
      </c>
    </row>
    <row r="58" spans="1:13" ht="49.5" x14ac:dyDescent="0.3">
      <c r="A58" s="132" t="s">
        <v>1157</v>
      </c>
      <c r="B58" s="136" t="s">
        <v>728</v>
      </c>
      <c r="C58" s="133">
        <v>130.23427562500001</v>
      </c>
      <c r="D58" s="133">
        <v>4</v>
      </c>
      <c r="E58" s="134">
        <v>377.27800000000002</v>
      </c>
      <c r="F58" s="134">
        <v>377.27800000000002</v>
      </c>
      <c r="G58" s="134">
        <v>0</v>
      </c>
      <c r="H58" s="134">
        <v>306.81992500000001</v>
      </c>
      <c r="I58" s="134">
        <v>6</v>
      </c>
      <c r="J58" s="134">
        <v>357.77628000000004</v>
      </c>
      <c r="K58" s="134">
        <v>8</v>
      </c>
      <c r="L58" s="134">
        <v>0</v>
      </c>
      <c r="M58" s="134">
        <v>1041.8742050000001</v>
      </c>
    </row>
    <row r="59" spans="1:13" ht="33" x14ac:dyDescent="0.3">
      <c r="A59" s="132"/>
      <c r="B59" s="136" t="s">
        <v>729</v>
      </c>
      <c r="C59" s="133">
        <v>130.23427562500001</v>
      </c>
      <c r="D59" s="133">
        <v>4</v>
      </c>
      <c r="E59" s="134">
        <v>377.27800000000002</v>
      </c>
      <c r="F59" s="134">
        <v>377.27800000000002</v>
      </c>
      <c r="G59" s="134">
        <v>0</v>
      </c>
      <c r="H59" s="134">
        <v>306.81992500000001</v>
      </c>
      <c r="I59" s="134">
        <v>6</v>
      </c>
      <c r="J59" s="134">
        <v>357.77628000000004</v>
      </c>
      <c r="K59" s="134">
        <v>8</v>
      </c>
      <c r="L59" s="134">
        <v>0</v>
      </c>
      <c r="M59" s="134">
        <v>1041.8742050000001</v>
      </c>
    </row>
    <row r="60" spans="1:13" ht="33" x14ac:dyDescent="0.3">
      <c r="A60" s="132"/>
      <c r="B60" s="136" t="s">
        <v>730</v>
      </c>
      <c r="C60" s="133">
        <v>212.27666666666667</v>
      </c>
      <c r="D60" s="133">
        <v>3</v>
      </c>
      <c r="E60" s="134">
        <v>487.09300000000002</v>
      </c>
      <c r="F60" s="134">
        <v>487.09300000000002</v>
      </c>
      <c r="G60" s="134">
        <v>0</v>
      </c>
      <c r="H60" s="134">
        <v>50.68</v>
      </c>
      <c r="I60" s="134">
        <v>2</v>
      </c>
      <c r="J60" s="134">
        <v>99.057000000000002</v>
      </c>
      <c r="K60" s="134">
        <v>3</v>
      </c>
      <c r="L60" s="134">
        <v>0</v>
      </c>
      <c r="M60" s="134">
        <v>636.83000000000004</v>
      </c>
    </row>
    <row r="61" spans="1:13" ht="33" x14ac:dyDescent="0.3">
      <c r="A61" s="132"/>
      <c r="B61" s="136" t="s">
        <v>731</v>
      </c>
      <c r="C61" s="133">
        <v>212.27666666666667</v>
      </c>
      <c r="D61" s="133">
        <v>3</v>
      </c>
      <c r="E61" s="134">
        <v>487.09300000000002</v>
      </c>
      <c r="F61" s="134">
        <v>487.09300000000002</v>
      </c>
      <c r="G61" s="134">
        <v>0</v>
      </c>
      <c r="H61" s="134">
        <v>50.68</v>
      </c>
      <c r="I61" s="134">
        <v>2</v>
      </c>
      <c r="J61" s="134">
        <v>99.057000000000002</v>
      </c>
      <c r="K61" s="134">
        <v>3</v>
      </c>
      <c r="L61" s="134">
        <v>0</v>
      </c>
      <c r="M61" s="134">
        <v>636.83000000000004</v>
      </c>
    </row>
    <row r="62" spans="1:13" ht="49.5" x14ac:dyDescent="0.3">
      <c r="A62" s="132" t="s">
        <v>1158</v>
      </c>
      <c r="B62" s="136" t="s">
        <v>1008</v>
      </c>
      <c r="C62" s="133">
        <v>100.60933333333332</v>
      </c>
      <c r="D62" s="133">
        <v>6</v>
      </c>
      <c r="E62" s="134">
        <v>523.65599999999995</v>
      </c>
      <c r="F62" s="134">
        <v>523.65599999999995</v>
      </c>
      <c r="G62" s="134">
        <v>0</v>
      </c>
      <c r="H62" s="134">
        <v>0</v>
      </c>
      <c r="I62" s="134">
        <v>5</v>
      </c>
      <c r="J62" s="134">
        <v>0</v>
      </c>
      <c r="K62" s="134">
        <v>6</v>
      </c>
      <c r="L62" s="134">
        <v>80</v>
      </c>
      <c r="M62" s="134">
        <v>603.65599999999995</v>
      </c>
    </row>
    <row r="63" spans="1:13" ht="66" x14ac:dyDescent="0.3">
      <c r="A63" s="132"/>
      <c r="B63" s="136" t="s">
        <v>1009</v>
      </c>
      <c r="C63" s="133">
        <v>100.60933333333332</v>
      </c>
      <c r="D63" s="133">
        <v>6</v>
      </c>
      <c r="E63" s="134">
        <v>523.65599999999995</v>
      </c>
      <c r="F63" s="134">
        <v>523.65599999999995</v>
      </c>
      <c r="G63" s="134">
        <v>0</v>
      </c>
      <c r="H63" s="134">
        <v>0</v>
      </c>
      <c r="I63" s="134">
        <v>5</v>
      </c>
      <c r="J63" s="134">
        <v>0</v>
      </c>
      <c r="K63" s="134">
        <v>6</v>
      </c>
      <c r="L63" s="134">
        <v>80</v>
      </c>
      <c r="M63" s="134">
        <v>603.65599999999995</v>
      </c>
    </row>
    <row r="64" spans="1:13" ht="33" x14ac:dyDescent="0.3">
      <c r="A64" s="132" t="s">
        <v>733</v>
      </c>
      <c r="B64" s="136" t="s">
        <v>153</v>
      </c>
      <c r="C64" s="133">
        <v>140.41625925925925</v>
      </c>
      <c r="D64" s="133">
        <v>2.6999999999999997</v>
      </c>
      <c r="E64" s="134">
        <v>1970.374</v>
      </c>
      <c r="F64" s="134">
        <v>1970.374</v>
      </c>
      <c r="G64" s="134">
        <v>0</v>
      </c>
      <c r="H64" s="134">
        <v>885.58699999999999</v>
      </c>
      <c r="I64" s="134">
        <v>20</v>
      </c>
      <c r="J64" s="134">
        <v>905.27800000000002</v>
      </c>
      <c r="K64" s="134">
        <v>27</v>
      </c>
      <c r="L64" s="134">
        <v>30</v>
      </c>
      <c r="M64" s="134">
        <v>3791.2389999999996</v>
      </c>
    </row>
    <row r="65" spans="1:13" ht="33" x14ac:dyDescent="0.3">
      <c r="A65" s="132"/>
      <c r="B65" s="136" t="s">
        <v>154</v>
      </c>
      <c r="C65" s="133">
        <v>120.83599999999998</v>
      </c>
      <c r="D65" s="133">
        <v>2.25</v>
      </c>
      <c r="E65" s="134">
        <v>315.78399999999999</v>
      </c>
      <c r="F65" s="134">
        <v>315.78399999999999</v>
      </c>
      <c r="G65" s="134">
        <v>0</v>
      </c>
      <c r="H65" s="134">
        <v>343.714</v>
      </c>
      <c r="I65" s="134">
        <v>7</v>
      </c>
      <c r="J65" s="134">
        <v>428.02599999999995</v>
      </c>
      <c r="K65" s="134">
        <v>9</v>
      </c>
      <c r="L65" s="134">
        <v>0</v>
      </c>
      <c r="M65" s="134">
        <v>1087.5239999999999</v>
      </c>
    </row>
    <row r="66" spans="1:13" ht="33" x14ac:dyDescent="0.3">
      <c r="A66" s="132"/>
      <c r="B66" s="136" t="s">
        <v>155</v>
      </c>
      <c r="C66" s="133">
        <v>156.28699999999998</v>
      </c>
      <c r="D66" s="133">
        <v>2.4</v>
      </c>
      <c r="E66" s="134">
        <v>1299.6370000000002</v>
      </c>
      <c r="F66" s="134">
        <v>1299.6370000000002</v>
      </c>
      <c r="G66" s="134">
        <v>0</v>
      </c>
      <c r="H66" s="134">
        <v>195.916</v>
      </c>
      <c r="I66" s="134">
        <v>8</v>
      </c>
      <c r="J66" s="134">
        <v>320.60399999999998</v>
      </c>
      <c r="K66" s="134">
        <v>12</v>
      </c>
      <c r="L66" s="134">
        <v>59.286999999999999</v>
      </c>
      <c r="M66" s="134">
        <v>1875.4439999999997</v>
      </c>
    </row>
    <row r="67" spans="1:13" ht="66" x14ac:dyDescent="0.3">
      <c r="A67" s="132"/>
      <c r="B67" s="136" t="s">
        <v>182</v>
      </c>
      <c r="C67" s="133">
        <v>87.276399999999995</v>
      </c>
      <c r="D67" s="133">
        <v>5</v>
      </c>
      <c r="E67" s="134">
        <v>304.98500000000001</v>
      </c>
      <c r="F67" s="134">
        <v>304.98500000000001</v>
      </c>
      <c r="G67" s="134">
        <v>0</v>
      </c>
      <c r="H67" s="134">
        <v>106.09299999999999</v>
      </c>
      <c r="I67" s="134">
        <v>4</v>
      </c>
      <c r="J67" s="134">
        <v>0</v>
      </c>
      <c r="K67" s="134">
        <v>5</v>
      </c>
      <c r="L67" s="134">
        <v>25.303999999999998</v>
      </c>
      <c r="M67" s="134">
        <v>436.38199999999995</v>
      </c>
    </row>
    <row r="68" spans="1:13" ht="33" x14ac:dyDescent="0.3">
      <c r="A68" s="132"/>
      <c r="B68" s="136" t="s">
        <v>226</v>
      </c>
      <c r="C68" s="133">
        <v>31.682400000000001</v>
      </c>
      <c r="D68" s="133">
        <v>5</v>
      </c>
      <c r="E68" s="134">
        <v>0</v>
      </c>
      <c r="F68" s="134">
        <v>0</v>
      </c>
      <c r="G68" s="134">
        <v>0</v>
      </c>
      <c r="H68" s="134">
        <v>0</v>
      </c>
      <c r="I68" s="134">
        <v>4</v>
      </c>
      <c r="J68" s="134">
        <v>158.41200000000001</v>
      </c>
      <c r="K68" s="134">
        <v>5</v>
      </c>
      <c r="L68" s="134">
        <v>0</v>
      </c>
      <c r="M68" s="134">
        <v>158.41200000000001</v>
      </c>
    </row>
    <row r="69" spans="1:13" ht="33" x14ac:dyDescent="0.3">
      <c r="A69" s="132"/>
      <c r="B69" s="136" t="s">
        <v>227</v>
      </c>
      <c r="C69" s="133">
        <v>230.88133333333334</v>
      </c>
      <c r="D69" s="133">
        <v>3</v>
      </c>
      <c r="E69" s="134">
        <v>569.61599999999999</v>
      </c>
      <c r="F69" s="134">
        <v>569.61599999999999</v>
      </c>
      <c r="G69" s="134">
        <v>0</v>
      </c>
      <c r="H69" s="134">
        <v>51.536999999999999</v>
      </c>
      <c r="I69" s="134">
        <v>2</v>
      </c>
      <c r="J69" s="134">
        <v>71.491</v>
      </c>
      <c r="K69" s="134">
        <v>3</v>
      </c>
      <c r="L69" s="134">
        <v>0</v>
      </c>
      <c r="M69" s="134">
        <v>692.64400000000001</v>
      </c>
    </row>
    <row r="70" spans="1:13" ht="33" x14ac:dyDescent="0.3">
      <c r="A70" s="132"/>
      <c r="B70" s="136" t="s">
        <v>211</v>
      </c>
      <c r="C70" s="133">
        <v>107.00335294117646</v>
      </c>
      <c r="D70" s="133">
        <v>3.4</v>
      </c>
      <c r="E70" s="134">
        <v>885.44399999999996</v>
      </c>
      <c r="F70" s="134">
        <v>885.44399999999996</v>
      </c>
      <c r="G70" s="134">
        <v>0</v>
      </c>
      <c r="H70" s="134">
        <v>482.86399999999998</v>
      </c>
      <c r="I70" s="134">
        <v>13</v>
      </c>
      <c r="J70" s="134">
        <v>426.68</v>
      </c>
      <c r="K70" s="134">
        <v>17</v>
      </c>
      <c r="L70" s="134">
        <v>24.068999999999999</v>
      </c>
      <c r="M70" s="134">
        <v>1819.0569999999998</v>
      </c>
    </row>
    <row r="71" spans="1:13" ht="66" x14ac:dyDescent="0.3">
      <c r="A71" s="132"/>
      <c r="B71" s="136" t="s">
        <v>210</v>
      </c>
      <c r="C71" s="133">
        <v>138.91750000000002</v>
      </c>
      <c r="D71" s="133">
        <v>6</v>
      </c>
      <c r="E71" s="134">
        <v>177.702</v>
      </c>
      <c r="F71" s="134">
        <v>177.702</v>
      </c>
      <c r="G71" s="134">
        <v>0</v>
      </c>
      <c r="H71" s="134">
        <v>383.61800000000005</v>
      </c>
      <c r="I71" s="134">
        <v>5</v>
      </c>
      <c r="J71" s="134">
        <v>272.185</v>
      </c>
      <c r="K71" s="134">
        <v>6</v>
      </c>
      <c r="L71" s="134">
        <v>0</v>
      </c>
      <c r="M71" s="134">
        <v>833.50500000000011</v>
      </c>
    </row>
    <row r="72" spans="1:13" ht="66" x14ac:dyDescent="0.3">
      <c r="A72" s="132"/>
      <c r="B72" s="136" t="s">
        <v>358</v>
      </c>
      <c r="C72" s="133">
        <v>81.778999999999996</v>
      </c>
      <c r="D72" s="133">
        <v>4</v>
      </c>
      <c r="E72" s="134">
        <v>0</v>
      </c>
      <c r="F72" s="134">
        <v>0</v>
      </c>
      <c r="G72" s="134">
        <v>0</v>
      </c>
      <c r="H72" s="134">
        <v>125.30800000000001</v>
      </c>
      <c r="I72" s="134">
        <v>3</v>
      </c>
      <c r="J72" s="134">
        <v>201.80799999999999</v>
      </c>
      <c r="K72" s="134">
        <v>4</v>
      </c>
      <c r="L72" s="134">
        <v>0</v>
      </c>
      <c r="M72" s="134">
        <v>327.11599999999999</v>
      </c>
    </row>
    <row r="73" spans="1:13" ht="49.5" x14ac:dyDescent="0.3">
      <c r="A73" s="132"/>
      <c r="B73" s="136" t="s">
        <v>415</v>
      </c>
      <c r="C73" s="133">
        <v>146.85044444444443</v>
      </c>
      <c r="D73" s="133">
        <v>4.5</v>
      </c>
      <c r="E73" s="134">
        <v>761.81899999999996</v>
      </c>
      <c r="F73" s="134">
        <v>761.81899999999996</v>
      </c>
      <c r="G73" s="134">
        <v>0</v>
      </c>
      <c r="H73" s="134">
        <v>299.98099999999999</v>
      </c>
      <c r="I73" s="134">
        <v>7</v>
      </c>
      <c r="J73" s="134">
        <v>259.85400000000004</v>
      </c>
      <c r="K73" s="134">
        <v>9</v>
      </c>
      <c r="L73" s="134">
        <v>0</v>
      </c>
      <c r="M73" s="134">
        <v>1321.654</v>
      </c>
    </row>
    <row r="74" spans="1:13" ht="49.5" x14ac:dyDescent="0.3">
      <c r="A74" s="132"/>
      <c r="B74" s="136" t="s">
        <v>426</v>
      </c>
      <c r="C74" s="133">
        <v>195.28233333333333</v>
      </c>
      <c r="D74" s="133">
        <v>3</v>
      </c>
      <c r="E74" s="134">
        <v>457.04300000000001</v>
      </c>
      <c r="F74" s="134">
        <v>457.04300000000001</v>
      </c>
      <c r="G74" s="134">
        <v>0</v>
      </c>
      <c r="H74" s="134">
        <v>56.097000000000001</v>
      </c>
      <c r="I74" s="134">
        <v>2</v>
      </c>
      <c r="J74" s="134">
        <v>72.706999999999994</v>
      </c>
      <c r="K74" s="134">
        <v>3</v>
      </c>
      <c r="L74" s="134">
        <v>0</v>
      </c>
      <c r="M74" s="134">
        <v>585.84699999999998</v>
      </c>
    </row>
    <row r="75" spans="1:13" ht="49.5" x14ac:dyDescent="0.3">
      <c r="A75" s="132"/>
      <c r="B75" s="136" t="s">
        <v>497</v>
      </c>
      <c r="C75" s="133">
        <v>141.05685714285715</v>
      </c>
      <c r="D75" s="133">
        <v>7</v>
      </c>
      <c r="E75" s="134">
        <v>214.66200000000001</v>
      </c>
      <c r="F75" s="134">
        <v>214.66200000000001</v>
      </c>
      <c r="G75" s="134">
        <v>0</v>
      </c>
      <c r="H75" s="134">
        <v>456.64099999999996</v>
      </c>
      <c r="I75" s="134">
        <v>6</v>
      </c>
      <c r="J75" s="134">
        <v>316.09500000000003</v>
      </c>
      <c r="K75" s="134">
        <v>7</v>
      </c>
      <c r="L75" s="134">
        <v>0</v>
      </c>
      <c r="M75" s="134">
        <v>987.39800000000002</v>
      </c>
    </row>
    <row r="76" spans="1:13" ht="66" x14ac:dyDescent="0.3">
      <c r="A76" s="132"/>
      <c r="B76" s="136" t="s">
        <v>507</v>
      </c>
      <c r="C76" s="133">
        <v>277.81299999999999</v>
      </c>
      <c r="D76" s="133">
        <v>2</v>
      </c>
      <c r="E76" s="134">
        <v>408.04399999999998</v>
      </c>
      <c r="F76" s="134">
        <v>408.04399999999998</v>
      </c>
      <c r="G76" s="134">
        <v>0</v>
      </c>
      <c r="H76" s="134">
        <v>50.234999999999999</v>
      </c>
      <c r="I76" s="134">
        <v>1</v>
      </c>
      <c r="J76" s="134">
        <v>97.346999999999994</v>
      </c>
      <c r="K76" s="134">
        <v>2</v>
      </c>
      <c r="L76" s="134">
        <v>0</v>
      </c>
      <c r="M76" s="134">
        <v>555.62599999999998</v>
      </c>
    </row>
    <row r="77" spans="1:13" ht="33" x14ac:dyDescent="0.3">
      <c r="A77" s="132"/>
      <c r="B77" s="136" t="s">
        <v>510</v>
      </c>
      <c r="C77" s="133">
        <v>224.70325000000003</v>
      </c>
      <c r="D77" s="133">
        <v>4</v>
      </c>
      <c r="E77" s="134">
        <v>625.13900000000001</v>
      </c>
      <c r="F77" s="134">
        <v>625.13900000000001</v>
      </c>
      <c r="G77" s="134">
        <v>0</v>
      </c>
      <c r="H77" s="134">
        <v>121.547</v>
      </c>
      <c r="I77" s="134">
        <v>3</v>
      </c>
      <c r="J77" s="134">
        <v>152.12700000000001</v>
      </c>
      <c r="K77" s="134">
        <v>4</v>
      </c>
      <c r="L77" s="134">
        <v>0</v>
      </c>
      <c r="M77" s="134">
        <v>898.8130000000001</v>
      </c>
    </row>
    <row r="78" spans="1:13" ht="49.5" x14ac:dyDescent="0.3">
      <c r="A78" s="132"/>
      <c r="B78" s="136" t="s">
        <v>511</v>
      </c>
      <c r="C78" s="133">
        <v>128.40666666666667</v>
      </c>
      <c r="D78" s="133">
        <v>3</v>
      </c>
      <c r="E78" s="134">
        <v>174.26</v>
      </c>
      <c r="F78" s="134">
        <v>174.26</v>
      </c>
      <c r="G78" s="134">
        <v>0</v>
      </c>
      <c r="H78" s="134">
        <v>113.164</v>
      </c>
      <c r="I78" s="134">
        <v>3</v>
      </c>
      <c r="J78" s="134">
        <v>97.796000000000006</v>
      </c>
      <c r="K78" s="134">
        <v>3</v>
      </c>
      <c r="L78" s="134">
        <v>0</v>
      </c>
      <c r="M78" s="134">
        <v>385.21999999999997</v>
      </c>
    </row>
    <row r="79" spans="1:13" ht="49.5" x14ac:dyDescent="0.3">
      <c r="A79" s="132"/>
      <c r="B79" s="136" t="s">
        <v>544</v>
      </c>
      <c r="C79" s="133">
        <v>22.786000000000001</v>
      </c>
      <c r="D79" s="133">
        <v>2</v>
      </c>
      <c r="E79" s="134">
        <v>0</v>
      </c>
      <c r="F79" s="134">
        <v>0</v>
      </c>
      <c r="G79" s="134">
        <v>0</v>
      </c>
      <c r="H79" s="134">
        <v>0</v>
      </c>
      <c r="I79" s="134">
        <v>1</v>
      </c>
      <c r="J79" s="134">
        <v>45.572000000000003</v>
      </c>
      <c r="K79" s="134">
        <v>2</v>
      </c>
      <c r="L79" s="134">
        <v>0</v>
      </c>
      <c r="M79" s="134">
        <v>45.572000000000003</v>
      </c>
    </row>
    <row r="80" spans="1:13" ht="49.5" x14ac:dyDescent="0.3">
      <c r="A80" s="132"/>
      <c r="B80" s="136" t="s">
        <v>567</v>
      </c>
      <c r="C80" s="133">
        <v>113.45275000000001</v>
      </c>
      <c r="D80" s="133">
        <v>4</v>
      </c>
      <c r="E80" s="134">
        <v>181.37200000000001</v>
      </c>
      <c r="F80" s="134">
        <v>181.37200000000001</v>
      </c>
      <c r="G80" s="134">
        <v>0</v>
      </c>
      <c r="H80" s="134">
        <v>143.36500000000001</v>
      </c>
      <c r="I80" s="134">
        <v>3</v>
      </c>
      <c r="J80" s="134">
        <v>129.07400000000001</v>
      </c>
      <c r="K80" s="134">
        <v>4</v>
      </c>
      <c r="L80" s="134">
        <v>0</v>
      </c>
      <c r="M80" s="134">
        <v>453.81100000000004</v>
      </c>
    </row>
    <row r="81" spans="1:13" ht="49.5" x14ac:dyDescent="0.3">
      <c r="A81" s="132"/>
      <c r="B81" s="136" t="s">
        <v>568</v>
      </c>
      <c r="C81" s="133">
        <v>30.8856</v>
      </c>
      <c r="D81" s="133">
        <v>2.5</v>
      </c>
      <c r="E81" s="134">
        <v>0</v>
      </c>
      <c r="F81" s="134">
        <v>0</v>
      </c>
      <c r="G81" s="134">
        <v>0</v>
      </c>
      <c r="H81" s="134">
        <v>0</v>
      </c>
      <c r="I81" s="134">
        <v>3</v>
      </c>
      <c r="J81" s="134">
        <v>154.428</v>
      </c>
      <c r="K81" s="134">
        <v>5</v>
      </c>
      <c r="L81" s="134">
        <v>0</v>
      </c>
      <c r="M81" s="134">
        <v>154.428</v>
      </c>
    </row>
    <row r="82" spans="1:13" ht="33" x14ac:dyDescent="0.3">
      <c r="A82" s="132"/>
      <c r="B82" s="136" t="s">
        <v>811</v>
      </c>
      <c r="C82" s="133">
        <v>29.3185</v>
      </c>
      <c r="D82" s="133">
        <v>5</v>
      </c>
      <c r="E82" s="134">
        <v>0</v>
      </c>
      <c r="F82" s="134">
        <v>0</v>
      </c>
      <c r="G82" s="134">
        <v>0</v>
      </c>
      <c r="H82" s="134">
        <v>109.851</v>
      </c>
      <c r="I82" s="134">
        <v>8</v>
      </c>
      <c r="J82" s="134">
        <v>167.976</v>
      </c>
      <c r="K82" s="134">
        <v>10</v>
      </c>
      <c r="L82" s="134">
        <v>15.358000000000001</v>
      </c>
      <c r="M82" s="134">
        <v>293.185</v>
      </c>
    </row>
    <row r="83" spans="1:13" ht="66" x14ac:dyDescent="0.3">
      <c r="A83" s="132"/>
      <c r="B83" s="136" t="s">
        <v>720</v>
      </c>
      <c r="C83" s="133">
        <v>69.874250000000004</v>
      </c>
      <c r="D83" s="133">
        <v>4</v>
      </c>
      <c r="E83" s="134">
        <v>0</v>
      </c>
      <c r="F83" s="134">
        <v>0</v>
      </c>
      <c r="G83" s="134">
        <v>0</v>
      </c>
      <c r="H83" s="134">
        <v>149.929</v>
      </c>
      <c r="I83" s="134">
        <v>4</v>
      </c>
      <c r="J83" s="134">
        <v>129.56800000000001</v>
      </c>
      <c r="K83" s="134">
        <v>4</v>
      </c>
      <c r="L83" s="134">
        <v>0</v>
      </c>
      <c r="M83" s="134">
        <v>279.49700000000001</v>
      </c>
    </row>
    <row r="84" spans="1:13" ht="33" x14ac:dyDescent="0.3">
      <c r="A84" s="132" t="s">
        <v>769</v>
      </c>
      <c r="B84" s="136" t="s">
        <v>156</v>
      </c>
      <c r="C84" s="133">
        <v>190.90708333333336</v>
      </c>
      <c r="D84" s="133">
        <v>6</v>
      </c>
      <c r="E84" s="134">
        <v>555.14400000000001</v>
      </c>
      <c r="F84" s="134">
        <v>555.14400000000001</v>
      </c>
      <c r="G84" s="134">
        <v>0</v>
      </c>
      <c r="H84" s="134">
        <v>1090.7910000000002</v>
      </c>
      <c r="I84" s="134">
        <v>10</v>
      </c>
      <c r="J84" s="134">
        <v>644.95000000000005</v>
      </c>
      <c r="K84" s="134">
        <v>12</v>
      </c>
      <c r="L84" s="134">
        <v>0</v>
      </c>
      <c r="M84" s="134">
        <v>2290.8850000000002</v>
      </c>
    </row>
    <row r="85" spans="1:13" ht="33" x14ac:dyDescent="0.3">
      <c r="A85" s="132"/>
      <c r="B85" s="136" t="s">
        <v>432</v>
      </c>
      <c r="C85" s="133">
        <v>44.733750000000001</v>
      </c>
      <c r="D85" s="133">
        <v>4</v>
      </c>
      <c r="E85" s="134">
        <v>178.935</v>
      </c>
      <c r="F85" s="134">
        <v>178.935</v>
      </c>
      <c r="G85" s="134">
        <v>0</v>
      </c>
      <c r="H85" s="134">
        <v>0</v>
      </c>
      <c r="I85" s="134">
        <v>3</v>
      </c>
      <c r="J85" s="134">
        <v>0</v>
      </c>
      <c r="K85" s="134">
        <v>4</v>
      </c>
      <c r="L85" s="134">
        <v>0</v>
      </c>
      <c r="M85" s="134">
        <v>178.935</v>
      </c>
    </row>
    <row r="86" spans="1:13" ht="33" x14ac:dyDescent="0.3">
      <c r="A86" s="132"/>
      <c r="B86" s="136" t="s">
        <v>586</v>
      </c>
      <c r="C86" s="133">
        <v>76.516000000000005</v>
      </c>
      <c r="D86" s="133">
        <v>1</v>
      </c>
      <c r="E86" s="134">
        <v>0</v>
      </c>
      <c r="F86" s="134">
        <v>0</v>
      </c>
      <c r="G86" s="134">
        <v>0</v>
      </c>
      <c r="H86" s="134">
        <v>26.556999999999999</v>
      </c>
      <c r="I86" s="134">
        <v>1</v>
      </c>
      <c r="J86" s="134">
        <v>49.959000000000003</v>
      </c>
      <c r="K86" s="134">
        <v>1</v>
      </c>
      <c r="L86" s="134">
        <v>0</v>
      </c>
      <c r="M86" s="134">
        <v>76.516000000000005</v>
      </c>
    </row>
    <row r="87" spans="1:13" ht="49.5" x14ac:dyDescent="0.3">
      <c r="A87" s="132" t="s">
        <v>772</v>
      </c>
      <c r="B87" s="136" t="s">
        <v>359</v>
      </c>
      <c r="C87" s="133">
        <v>19.534000000000002</v>
      </c>
      <c r="D87" s="133">
        <v>4</v>
      </c>
      <c r="E87" s="134">
        <v>0</v>
      </c>
      <c r="F87" s="134">
        <v>0</v>
      </c>
      <c r="G87" s="134">
        <v>0</v>
      </c>
      <c r="H87" s="134">
        <v>0</v>
      </c>
      <c r="I87" s="134">
        <v>3</v>
      </c>
      <c r="J87" s="134">
        <v>76.656000000000006</v>
      </c>
      <c r="K87" s="134">
        <v>4</v>
      </c>
      <c r="L87" s="134">
        <v>1.48</v>
      </c>
      <c r="M87" s="134">
        <v>78.13600000000001</v>
      </c>
    </row>
    <row r="88" spans="1:13" ht="49.5" x14ac:dyDescent="0.3">
      <c r="A88" s="132"/>
      <c r="B88" s="136" t="s">
        <v>361</v>
      </c>
      <c r="C88" s="133">
        <v>206.92099999999996</v>
      </c>
      <c r="D88" s="133">
        <v>4</v>
      </c>
      <c r="E88" s="134">
        <v>724.55499999999995</v>
      </c>
      <c r="F88" s="134">
        <v>724.55499999999995</v>
      </c>
      <c r="G88" s="134">
        <v>0</v>
      </c>
      <c r="H88" s="134">
        <v>1361.1489999999999</v>
      </c>
      <c r="I88" s="134">
        <v>9</v>
      </c>
      <c r="J88" s="134">
        <v>393.30799999999999</v>
      </c>
      <c r="K88" s="134">
        <v>12</v>
      </c>
      <c r="L88" s="134">
        <v>4.04</v>
      </c>
      <c r="M88" s="134">
        <v>2483.0519999999997</v>
      </c>
    </row>
    <row r="89" spans="1:13" ht="66" x14ac:dyDescent="0.3">
      <c r="A89" s="132"/>
      <c r="B89" s="136" t="s">
        <v>493</v>
      </c>
      <c r="C89" s="133">
        <v>269.09375</v>
      </c>
      <c r="D89" s="133">
        <v>4</v>
      </c>
      <c r="E89" s="134">
        <v>319.75400000000002</v>
      </c>
      <c r="F89" s="134">
        <v>319.75400000000002</v>
      </c>
      <c r="G89" s="134">
        <v>0</v>
      </c>
      <c r="H89" s="134">
        <v>509.37299999999999</v>
      </c>
      <c r="I89" s="134">
        <v>3</v>
      </c>
      <c r="J89" s="134">
        <v>246.00800000000001</v>
      </c>
      <c r="K89" s="134">
        <v>4</v>
      </c>
      <c r="L89" s="134">
        <v>1.24</v>
      </c>
      <c r="M89" s="134">
        <v>1076.375</v>
      </c>
    </row>
    <row r="90" spans="1:13" ht="49.5" x14ac:dyDescent="0.3">
      <c r="A90" s="132"/>
      <c r="B90" s="136" t="s">
        <v>506</v>
      </c>
      <c r="C90" s="133">
        <v>217.83428571428573</v>
      </c>
      <c r="D90" s="133">
        <v>7</v>
      </c>
      <c r="E90" s="134">
        <v>182.30099999999999</v>
      </c>
      <c r="F90" s="134">
        <v>182.30099999999999</v>
      </c>
      <c r="G90" s="134">
        <v>0</v>
      </c>
      <c r="H90" s="134">
        <v>999.48</v>
      </c>
      <c r="I90" s="134">
        <v>6</v>
      </c>
      <c r="J90" s="134">
        <v>340.88900000000001</v>
      </c>
      <c r="K90" s="134">
        <v>7</v>
      </c>
      <c r="L90" s="134">
        <v>2.17</v>
      </c>
      <c r="M90" s="134">
        <v>1524.8400000000001</v>
      </c>
    </row>
    <row r="91" spans="1:13" ht="82.5" x14ac:dyDescent="0.3">
      <c r="A91" s="132"/>
      <c r="B91" s="136" t="s">
        <v>587</v>
      </c>
      <c r="C91" s="133">
        <v>105.75024999999999</v>
      </c>
      <c r="D91" s="133">
        <v>4</v>
      </c>
      <c r="E91" s="134">
        <v>159.40899999999999</v>
      </c>
      <c r="F91" s="134">
        <v>159.40899999999999</v>
      </c>
      <c r="G91" s="134">
        <v>0</v>
      </c>
      <c r="H91" s="134">
        <v>191.62799999999999</v>
      </c>
      <c r="I91" s="134">
        <v>3</v>
      </c>
      <c r="J91" s="134">
        <v>70.644000000000005</v>
      </c>
      <c r="K91" s="134">
        <v>4</v>
      </c>
      <c r="L91" s="134">
        <v>1.32</v>
      </c>
      <c r="M91" s="134">
        <v>423.00099999999998</v>
      </c>
    </row>
    <row r="92" spans="1:13" ht="49.5" x14ac:dyDescent="0.3">
      <c r="A92" s="132" t="s">
        <v>1079</v>
      </c>
      <c r="B92" s="136" t="s">
        <v>157</v>
      </c>
      <c r="C92" s="133">
        <v>18.059666666666669</v>
      </c>
      <c r="D92" s="133">
        <v>3</v>
      </c>
      <c r="E92" s="134">
        <v>0</v>
      </c>
      <c r="F92" s="134">
        <v>0</v>
      </c>
      <c r="G92" s="134">
        <v>0</v>
      </c>
      <c r="H92" s="134">
        <v>54.179000000000002</v>
      </c>
      <c r="I92" s="134">
        <v>2</v>
      </c>
      <c r="J92" s="134">
        <v>0</v>
      </c>
      <c r="K92" s="134">
        <v>3</v>
      </c>
      <c r="L92" s="134">
        <v>0</v>
      </c>
      <c r="M92" s="134">
        <v>54.179000000000002</v>
      </c>
    </row>
    <row r="93" spans="1:13" ht="33" x14ac:dyDescent="0.3">
      <c r="A93" s="132"/>
      <c r="B93" s="136" t="s">
        <v>158</v>
      </c>
      <c r="C93" s="133">
        <v>195.79613333333333</v>
      </c>
      <c r="D93" s="133">
        <v>3.75</v>
      </c>
      <c r="E93" s="134">
        <v>1971.9390000000001</v>
      </c>
      <c r="F93" s="134">
        <v>1971.9390000000001</v>
      </c>
      <c r="G93" s="134">
        <v>0</v>
      </c>
      <c r="H93" s="134">
        <v>441.07800000000003</v>
      </c>
      <c r="I93" s="134">
        <v>11</v>
      </c>
      <c r="J93" s="134">
        <v>502.28700000000003</v>
      </c>
      <c r="K93" s="134">
        <v>15</v>
      </c>
      <c r="L93" s="134">
        <v>21.637999999999998</v>
      </c>
      <c r="M93" s="134">
        <v>2936.942</v>
      </c>
    </row>
    <row r="94" spans="1:13" ht="49.5" x14ac:dyDescent="0.3">
      <c r="A94" s="132"/>
      <c r="B94" s="136" t="s">
        <v>159</v>
      </c>
      <c r="C94" s="133">
        <v>18.930333333333333</v>
      </c>
      <c r="D94" s="133">
        <v>6</v>
      </c>
      <c r="E94" s="134">
        <v>0</v>
      </c>
      <c r="F94" s="134">
        <v>0</v>
      </c>
      <c r="G94" s="134">
        <v>0</v>
      </c>
      <c r="H94" s="134">
        <v>113.58199999999999</v>
      </c>
      <c r="I94" s="134">
        <v>5</v>
      </c>
      <c r="J94" s="134">
        <v>0</v>
      </c>
      <c r="K94" s="134">
        <v>6</v>
      </c>
      <c r="L94" s="134">
        <v>0</v>
      </c>
      <c r="M94" s="134">
        <v>113.58199999999999</v>
      </c>
    </row>
    <row r="95" spans="1:13" ht="49.5" x14ac:dyDescent="0.3">
      <c r="A95" s="132"/>
      <c r="B95" s="136" t="s">
        <v>225</v>
      </c>
      <c r="C95" s="133">
        <v>162.76028571428574</v>
      </c>
      <c r="D95" s="133">
        <v>3.5</v>
      </c>
      <c r="E95" s="134">
        <v>510.62099999999998</v>
      </c>
      <c r="F95" s="134">
        <v>510.62099999999998</v>
      </c>
      <c r="G95" s="134">
        <v>0</v>
      </c>
      <c r="H95" s="134">
        <v>255.86</v>
      </c>
      <c r="I95" s="134">
        <v>5</v>
      </c>
      <c r="J95" s="134">
        <v>372.84100000000001</v>
      </c>
      <c r="K95" s="134">
        <v>7</v>
      </c>
      <c r="L95" s="134">
        <v>0</v>
      </c>
      <c r="M95" s="134">
        <v>1139.3220000000001</v>
      </c>
    </row>
    <row r="96" spans="1:13" ht="33" x14ac:dyDescent="0.3">
      <c r="A96" s="132"/>
      <c r="B96" s="136" t="s">
        <v>255</v>
      </c>
      <c r="C96" s="133">
        <v>38.932500000000005</v>
      </c>
      <c r="D96" s="133">
        <v>2</v>
      </c>
      <c r="E96" s="134">
        <v>0</v>
      </c>
      <c r="F96" s="134">
        <v>0</v>
      </c>
      <c r="G96" s="134">
        <v>0</v>
      </c>
      <c r="H96" s="134">
        <v>72.727000000000004</v>
      </c>
      <c r="I96" s="134">
        <v>1</v>
      </c>
      <c r="J96" s="134">
        <v>5.1379999999999999</v>
      </c>
      <c r="K96" s="134">
        <v>2</v>
      </c>
      <c r="L96" s="134">
        <v>0</v>
      </c>
      <c r="M96" s="134">
        <v>77.865000000000009</v>
      </c>
    </row>
    <row r="97" spans="1:13" ht="33" x14ac:dyDescent="0.3">
      <c r="A97" s="132"/>
      <c r="B97" s="136" t="s">
        <v>362</v>
      </c>
      <c r="C97" s="133">
        <v>124.92883333333332</v>
      </c>
      <c r="D97" s="133">
        <v>2</v>
      </c>
      <c r="E97" s="134">
        <v>349.678</v>
      </c>
      <c r="F97" s="134">
        <v>349.678</v>
      </c>
      <c r="G97" s="134">
        <v>0</v>
      </c>
      <c r="H97" s="134">
        <v>88.188999999999993</v>
      </c>
      <c r="I97" s="134">
        <v>3</v>
      </c>
      <c r="J97" s="134">
        <v>311.70600000000002</v>
      </c>
      <c r="K97" s="134">
        <v>6</v>
      </c>
      <c r="L97" s="134">
        <v>0</v>
      </c>
      <c r="M97" s="134">
        <v>749.57299999999987</v>
      </c>
    </row>
    <row r="98" spans="1:13" ht="33" x14ac:dyDescent="0.3">
      <c r="A98" s="132"/>
      <c r="B98" s="136" t="s">
        <v>449</v>
      </c>
      <c r="C98" s="133">
        <v>148.88475000000003</v>
      </c>
      <c r="D98" s="133">
        <v>4</v>
      </c>
      <c r="E98" s="134">
        <v>972.25</v>
      </c>
      <c r="F98" s="134">
        <v>972.25</v>
      </c>
      <c r="G98" s="134">
        <v>0</v>
      </c>
      <c r="H98" s="134">
        <v>376.27800000000002</v>
      </c>
      <c r="I98" s="134">
        <v>8</v>
      </c>
      <c r="J98" s="134">
        <v>418.9</v>
      </c>
      <c r="K98" s="134">
        <v>12</v>
      </c>
      <c r="L98" s="134">
        <v>19.189</v>
      </c>
      <c r="M98" s="134">
        <v>1786.6170000000002</v>
      </c>
    </row>
    <row r="99" spans="1:13" ht="49.5" x14ac:dyDescent="0.3">
      <c r="A99" s="132"/>
      <c r="B99" s="136" t="s">
        <v>468</v>
      </c>
      <c r="C99" s="133">
        <v>106.21266666666668</v>
      </c>
      <c r="D99" s="133">
        <v>3</v>
      </c>
      <c r="E99" s="134">
        <v>156.95500000000001</v>
      </c>
      <c r="F99" s="134">
        <v>156.95500000000001</v>
      </c>
      <c r="G99" s="134">
        <v>0</v>
      </c>
      <c r="H99" s="134">
        <v>70.561000000000007</v>
      </c>
      <c r="I99" s="134">
        <v>2</v>
      </c>
      <c r="J99" s="134">
        <v>91.122</v>
      </c>
      <c r="K99" s="134">
        <v>3</v>
      </c>
      <c r="L99" s="134">
        <v>0</v>
      </c>
      <c r="M99" s="134">
        <v>318.63800000000003</v>
      </c>
    </row>
    <row r="100" spans="1:13" ht="66" x14ac:dyDescent="0.3">
      <c r="A100" s="132"/>
      <c r="B100" s="136" t="s">
        <v>469</v>
      </c>
      <c r="C100" s="133">
        <v>106.21266666666668</v>
      </c>
      <c r="D100" s="133">
        <v>3</v>
      </c>
      <c r="E100" s="134">
        <v>156.95500000000001</v>
      </c>
      <c r="F100" s="134">
        <v>156.95500000000001</v>
      </c>
      <c r="G100" s="134">
        <v>0</v>
      </c>
      <c r="H100" s="134">
        <v>70.561000000000007</v>
      </c>
      <c r="I100" s="134">
        <v>2</v>
      </c>
      <c r="J100" s="134">
        <v>91.122</v>
      </c>
      <c r="K100" s="134">
        <v>3</v>
      </c>
      <c r="L100" s="134">
        <v>0</v>
      </c>
      <c r="M100" s="134">
        <v>318.63800000000003</v>
      </c>
    </row>
    <row r="101" spans="1:13" ht="66" x14ac:dyDescent="0.3">
      <c r="A101" s="132"/>
      <c r="B101" s="136" t="s">
        <v>470</v>
      </c>
      <c r="C101" s="133">
        <v>106.21266666666668</v>
      </c>
      <c r="D101" s="133">
        <v>3</v>
      </c>
      <c r="E101" s="134">
        <v>156.95500000000001</v>
      </c>
      <c r="F101" s="134">
        <v>156.95500000000001</v>
      </c>
      <c r="G101" s="134">
        <v>0</v>
      </c>
      <c r="H101" s="134">
        <v>70.561000000000007</v>
      </c>
      <c r="I101" s="134">
        <v>2</v>
      </c>
      <c r="J101" s="134">
        <v>91.122</v>
      </c>
      <c r="K101" s="134">
        <v>3</v>
      </c>
      <c r="L101" s="134">
        <v>0</v>
      </c>
      <c r="M101" s="134">
        <v>318.63800000000003</v>
      </c>
    </row>
    <row r="102" spans="1:13" ht="66" x14ac:dyDescent="0.3">
      <c r="A102" s="132"/>
      <c r="B102" s="136" t="s">
        <v>710</v>
      </c>
      <c r="C102" s="133">
        <v>157.06071428571431</v>
      </c>
      <c r="D102" s="133">
        <v>3.5</v>
      </c>
      <c r="E102" s="134">
        <v>696.84100000000001</v>
      </c>
      <c r="F102" s="134">
        <v>696.84100000000001</v>
      </c>
      <c r="G102" s="134">
        <v>0</v>
      </c>
      <c r="H102" s="134">
        <v>155.077</v>
      </c>
      <c r="I102" s="134">
        <v>5</v>
      </c>
      <c r="J102" s="134">
        <v>247.50700000000001</v>
      </c>
      <c r="K102" s="134">
        <v>7</v>
      </c>
      <c r="L102" s="134">
        <v>0</v>
      </c>
      <c r="M102" s="134">
        <v>1099.4250000000002</v>
      </c>
    </row>
    <row r="103" spans="1:13" ht="49.5" x14ac:dyDescent="0.3">
      <c r="A103" s="132"/>
      <c r="B103" s="136" t="s">
        <v>546</v>
      </c>
      <c r="C103" s="133">
        <v>172.47084615384617</v>
      </c>
      <c r="D103" s="133">
        <v>4.333333333333333</v>
      </c>
      <c r="E103" s="134">
        <v>1122.854</v>
      </c>
      <c r="F103" s="134">
        <v>1122.854</v>
      </c>
      <c r="G103" s="134">
        <v>0</v>
      </c>
      <c r="H103" s="134">
        <v>504.96000000000004</v>
      </c>
      <c r="I103" s="134">
        <v>10</v>
      </c>
      <c r="J103" s="134">
        <v>609.95100000000002</v>
      </c>
      <c r="K103" s="134">
        <v>13</v>
      </c>
      <c r="L103" s="134">
        <v>4.3559999999999999</v>
      </c>
      <c r="M103" s="134">
        <v>2242.1210000000001</v>
      </c>
    </row>
    <row r="104" spans="1:13" ht="33" x14ac:dyDescent="0.3">
      <c r="A104" s="132"/>
      <c r="B104" s="136" t="s">
        <v>501</v>
      </c>
      <c r="C104" s="133">
        <v>125.09799999999998</v>
      </c>
      <c r="D104" s="133">
        <v>4</v>
      </c>
      <c r="E104" s="134">
        <v>0</v>
      </c>
      <c r="F104" s="134">
        <v>0</v>
      </c>
      <c r="G104" s="134">
        <v>0</v>
      </c>
      <c r="H104" s="134">
        <v>279.96299999999997</v>
      </c>
      <c r="I104" s="134">
        <v>3</v>
      </c>
      <c r="J104" s="134">
        <v>220.429</v>
      </c>
      <c r="K104" s="134">
        <v>4</v>
      </c>
      <c r="L104" s="134">
        <v>0</v>
      </c>
      <c r="M104" s="134">
        <v>500.39199999999994</v>
      </c>
    </row>
    <row r="105" spans="1:13" ht="33" x14ac:dyDescent="0.3">
      <c r="A105" s="132"/>
      <c r="B105" s="136" t="s">
        <v>505</v>
      </c>
      <c r="C105" s="133">
        <v>94.025399999999991</v>
      </c>
      <c r="D105" s="133">
        <v>5</v>
      </c>
      <c r="E105" s="134">
        <v>0</v>
      </c>
      <c r="F105" s="134">
        <v>0</v>
      </c>
      <c r="G105" s="134">
        <v>0</v>
      </c>
      <c r="H105" s="134">
        <v>211.17</v>
      </c>
      <c r="I105" s="134">
        <v>4</v>
      </c>
      <c r="J105" s="134">
        <v>249.95699999999999</v>
      </c>
      <c r="K105" s="134">
        <v>5</v>
      </c>
      <c r="L105" s="134">
        <v>9</v>
      </c>
      <c r="M105" s="134">
        <v>470.12699999999995</v>
      </c>
    </row>
    <row r="106" spans="1:13" ht="49.5" x14ac:dyDescent="0.3">
      <c r="A106" s="132"/>
      <c r="B106" s="136" t="s">
        <v>517</v>
      </c>
      <c r="C106" s="133">
        <v>138.21799999999999</v>
      </c>
      <c r="D106" s="133">
        <v>4</v>
      </c>
      <c r="E106" s="134">
        <v>106.75</v>
      </c>
      <c r="F106" s="134">
        <v>106.75</v>
      </c>
      <c r="G106" s="134">
        <v>0</v>
      </c>
      <c r="H106" s="134">
        <v>175.48599999999999</v>
      </c>
      <c r="I106" s="134">
        <v>3</v>
      </c>
      <c r="J106" s="134">
        <v>204.304</v>
      </c>
      <c r="K106" s="134">
        <v>4</v>
      </c>
      <c r="L106" s="134">
        <v>66.332000000000008</v>
      </c>
      <c r="M106" s="134">
        <v>552.87199999999996</v>
      </c>
    </row>
    <row r="107" spans="1:13" ht="49.5" x14ac:dyDescent="0.3">
      <c r="A107" s="132"/>
      <c r="B107" s="136" t="s">
        <v>545</v>
      </c>
      <c r="C107" s="133">
        <v>225.12266666666665</v>
      </c>
      <c r="D107" s="133">
        <v>3</v>
      </c>
      <c r="E107" s="134">
        <v>419.96899999999999</v>
      </c>
      <c r="F107" s="134">
        <v>419.96899999999999</v>
      </c>
      <c r="G107" s="134">
        <v>0</v>
      </c>
      <c r="H107" s="134">
        <v>85.132999999999996</v>
      </c>
      <c r="I107" s="134">
        <v>2</v>
      </c>
      <c r="J107" s="134">
        <v>170.26599999999999</v>
      </c>
      <c r="K107" s="134">
        <v>3</v>
      </c>
      <c r="L107" s="134">
        <v>0</v>
      </c>
      <c r="M107" s="134">
        <v>675.36799999999994</v>
      </c>
    </row>
    <row r="108" spans="1:13" ht="49.5" x14ac:dyDescent="0.3">
      <c r="A108" s="132"/>
      <c r="B108" s="136" t="s">
        <v>561</v>
      </c>
      <c r="C108" s="133">
        <v>138.85666666666665</v>
      </c>
      <c r="D108" s="133">
        <v>6</v>
      </c>
      <c r="E108" s="134">
        <v>522.01800000000003</v>
      </c>
      <c r="F108" s="134">
        <v>522.01800000000003</v>
      </c>
      <c r="G108" s="134">
        <v>0</v>
      </c>
      <c r="H108" s="134">
        <v>149.17099999999999</v>
      </c>
      <c r="I108" s="134">
        <v>4</v>
      </c>
      <c r="J108" s="134">
        <v>142.762</v>
      </c>
      <c r="K108" s="134">
        <v>6</v>
      </c>
      <c r="L108" s="134">
        <v>19.189</v>
      </c>
      <c r="M108" s="134">
        <v>833.14</v>
      </c>
    </row>
    <row r="109" spans="1:13" ht="82.5" x14ac:dyDescent="0.3">
      <c r="A109" s="132"/>
      <c r="B109" s="136" t="s">
        <v>784</v>
      </c>
      <c r="C109" s="133">
        <v>164.99166666666667</v>
      </c>
      <c r="D109" s="133">
        <v>3</v>
      </c>
      <c r="E109" s="134">
        <v>278.44400000000002</v>
      </c>
      <c r="F109" s="134">
        <v>278.44400000000002</v>
      </c>
      <c r="G109" s="134">
        <v>0</v>
      </c>
      <c r="H109" s="134">
        <v>85.284999999999997</v>
      </c>
      <c r="I109" s="134">
        <v>2</v>
      </c>
      <c r="J109" s="134">
        <v>131.24600000000001</v>
      </c>
      <c r="K109" s="134">
        <v>3</v>
      </c>
      <c r="L109" s="134">
        <v>0</v>
      </c>
      <c r="M109" s="134">
        <v>494.97500000000002</v>
      </c>
    </row>
    <row r="110" spans="1:13" ht="33" x14ac:dyDescent="0.3">
      <c r="A110" s="132" t="s">
        <v>786</v>
      </c>
      <c r="B110" s="136" t="s">
        <v>160</v>
      </c>
      <c r="C110" s="133">
        <v>158.54783333333333</v>
      </c>
      <c r="D110" s="133">
        <v>3</v>
      </c>
      <c r="E110" s="134">
        <v>758.58500000000004</v>
      </c>
      <c r="F110" s="134">
        <v>758.58500000000004</v>
      </c>
      <c r="G110" s="134">
        <v>0</v>
      </c>
      <c r="H110" s="134">
        <v>557.4380000000001</v>
      </c>
      <c r="I110" s="134">
        <v>8</v>
      </c>
      <c r="J110" s="134">
        <v>586.55100000000004</v>
      </c>
      <c r="K110" s="134">
        <v>12</v>
      </c>
      <c r="L110" s="134">
        <v>0</v>
      </c>
      <c r="M110" s="134">
        <v>1902.5740000000001</v>
      </c>
    </row>
    <row r="111" spans="1:13" ht="33" x14ac:dyDescent="0.3">
      <c r="A111" s="132"/>
      <c r="B111" s="136" t="s">
        <v>234</v>
      </c>
      <c r="C111" s="133">
        <v>99.599750000000014</v>
      </c>
      <c r="D111" s="133">
        <v>4</v>
      </c>
      <c r="E111" s="134">
        <v>0</v>
      </c>
      <c r="F111" s="134">
        <v>0</v>
      </c>
      <c r="G111" s="134">
        <v>0</v>
      </c>
      <c r="H111" s="134">
        <v>554.14200000000005</v>
      </c>
      <c r="I111" s="134">
        <v>6</v>
      </c>
      <c r="J111" s="134">
        <v>242.65600000000001</v>
      </c>
      <c r="K111" s="134">
        <v>8</v>
      </c>
      <c r="L111" s="134">
        <v>0</v>
      </c>
      <c r="M111" s="134">
        <v>796.79800000000012</v>
      </c>
    </row>
    <row r="112" spans="1:13" ht="33" x14ac:dyDescent="0.3">
      <c r="A112" s="132"/>
      <c r="B112" s="136" t="s">
        <v>602</v>
      </c>
      <c r="C112" s="133">
        <v>114.03233333333333</v>
      </c>
      <c r="D112" s="133">
        <v>3</v>
      </c>
      <c r="E112" s="134">
        <v>0</v>
      </c>
      <c r="F112" s="134">
        <v>0</v>
      </c>
      <c r="G112" s="134">
        <v>0</v>
      </c>
      <c r="H112" s="134">
        <v>160.33699999999999</v>
      </c>
      <c r="I112" s="134">
        <v>2</v>
      </c>
      <c r="J112" s="134">
        <v>181.76</v>
      </c>
      <c r="K112" s="134">
        <v>3</v>
      </c>
      <c r="L112" s="134">
        <v>0</v>
      </c>
      <c r="M112" s="134">
        <v>342.09699999999998</v>
      </c>
    </row>
    <row r="113" spans="1:13" ht="33" x14ac:dyDescent="0.3">
      <c r="A113" s="132"/>
      <c r="B113" s="136" t="s">
        <v>603</v>
      </c>
      <c r="C113" s="133">
        <v>53.445666666666661</v>
      </c>
      <c r="D113" s="133">
        <v>3</v>
      </c>
      <c r="E113" s="134">
        <v>0</v>
      </c>
      <c r="F113" s="134">
        <v>0</v>
      </c>
      <c r="G113" s="134">
        <v>0</v>
      </c>
      <c r="H113" s="134">
        <v>160.33699999999999</v>
      </c>
      <c r="I113" s="134">
        <v>2</v>
      </c>
      <c r="J113" s="134">
        <v>0</v>
      </c>
      <c r="K113" s="134">
        <v>3</v>
      </c>
      <c r="L113" s="134">
        <v>0</v>
      </c>
      <c r="M113" s="134">
        <v>160.33699999999999</v>
      </c>
    </row>
    <row r="114" spans="1:13" ht="33" x14ac:dyDescent="0.3">
      <c r="A114" s="132"/>
      <c r="B114" s="136" t="s">
        <v>604</v>
      </c>
      <c r="C114" s="133">
        <v>53.445666666666661</v>
      </c>
      <c r="D114" s="133">
        <v>3</v>
      </c>
      <c r="E114" s="134">
        <v>0</v>
      </c>
      <c r="F114" s="134">
        <v>0</v>
      </c>
      <c r="G114" s="134">
        <v>0</v>
      </c>
      <c r="H114" s="134">
        <v>160.33699999999999</v>
      </c>
      <c r="I114" s="134">
        <v>2</v>
      </c>
      <c r="J114" s="134">
        <v>0</v>
      </c>
      <c r="K114" s="134">
        <v>3</v>
      </c>
      <c r="L114" s="134">
        <v>0</v>
      </c>
      <c r="M114" s="134">
        <v>160.33699999999999</v>
      </c>
    </row>
    <row r="115" spans="1:13" ht="49.5" x14ac:dyDescent="0.3">
      <c r="A115" s="132" t="s">
        <v>789</v>
      </c>
      <c r="B115" s="136" t="s">
        <v>598</v>
      </c>
      <c r="C115" s="133">
        <v>144.98633333333333</v>
      </c>
      <c r="D115" s="133">
        <v>4.5</v>
      </c>
      <c r="E115" s="134">
        <v>537.30799999999999</v>
      </c>
      <c r="F115" s="134">
        <v>537.30799999999999</v>
      </c>
      <c r="G115" s="134">
        <v>0</v>
      </c>
      <c r="H115" s="134">
        <v>240.48200000000003</v>
      </c>
      <c r="I115" s="134">
        <v>7</v>
      </c>
      <c r="J115" s="134">
        <v>527.08699999999999</v>
      </c>
      <c r="K115" s="134">
        <v>9</v>
      </c>
      <c r="L115" s="134">
        <v>0</v>
      </c>
      <c r="M115" s="134">
        <v>1304.877</v>
      </c>
    </row>
    <row r="116" spans="1:13" ht="49.5" x14ac:dyDescent="0.3">
      <c r="A116" s="132"/>
      <c r="B116" s="136" t="s">
        <v>614</v>
      </c>
      <c r="C116" s="133">
        <v>56.955600000000004</v>
      </c>
      <c r="D116" s="133">
        <v>5</v>
      </c>
      <c r="E116" s="134">
        <v>0</v>
      </c>
      <c r="F116" s="134">
        <v>0</v>
      </c>
      <c r="G116" s="134">
        <v>0</v>
      </c>
      <c r="H116" s="134">
        <v>0</v>
      </c>
      <c r="I116" s="134">
        <v>4</v>
      </c>
      <c r="J116" s="134">
        <v>284.77800000000002</v>
      </c>
      <c r="K116" s="134">
        <v>5</v>
      </c>
      <c r="L116" s="134">
        <v>0</v>
      </c>
      <c r="M116" s="134">
        <v>284.77800000000002</v>
      </c>
    </row>
    <row r="117" spans="1:13" ht="33" x14ac:dyDescent="0.3">
      <c r="A117" s="132" t="s">
        <v>790</v>
      </c>
      <c r="B117" s="136" t="s">
        <v>161</v>
      </c>
      <c r="C117" s="133">
        <v>89.072499999999991</v>
      </c>
      <c r="D117" s="133">
        <v>3</v>
      </c>
      <c r="E117" s="134">
        <v>473.07</v>
      </c>
      <c r="F117" s="134">
        <v>473.07</v>
      </c>
      <c r="G117" s="134">
        <v>0</v>
      </c>
      <c r="H117" s="134">
        <v>115.06</v>
      </c>
      <c r="I117" s="134">
        <v>8</v>
      </c>
      <c r="J117" s="134">
        <v>480.73999999999995</v>
      </c>
      <c r="K117" s="134">
        <v>12</v>
      </c>
      <c r="L117" s="134">
        <v>0</v>
      </c>
      <c r="M117" s="134">
        <v>1068.8699999999999</v>
      </c>
    </row>
    <row r="118" spans="1:13" ht="33" x14ac:dyDescent="0.3">
      <c r="A118" s="132"/>
      <c r="B118" s="136" t="s">
        <v>162</v>
      </c>
      <c r="C118" s="133">
        <v>61.734999999999992</v>
      </c>
      <c r="D118" s="133">
        <v>3</v>
      </c>
      <c r="E118" s="134">
        <v>142</v>
      </c>
      <c r="F118" s="134">
        <v>142</v>
      </c>
      <c r="G118" s="134">
        <v>0</v>
      </c>
      <c r="H118" s="134">
        <v>136.35500000000002</v>
      </c>
      <c r="I118" s="134">
        <v>4</v>
      </c>
      <c r="J118" s="134">
        <v>92.055000000000007</v>
      </c>
      <c r="K118" s="134">
        <v>6</v>
      </c>
      <c r="L118" s="134">
        <v>0</v>
      </c>
      <c r="M118" s="134">
        <v>370.40999999999997</v>
      </c>
    </row>
    <row r="119" spans="1:13" ht="49.5" x14ac:dyDescent="0.3">
      <c r="A119" s="132"/>
      <c r="B119" s="136" t="s">
        <v>207</v>
      </c>
      <c r="C119" s="133">
        <v>156.63754545454546</v>
      </c>
      <c r="D119" s="133">
        <v>2.75</v>
      </c>
      <c r="E119" s="134">
        <v>872.65200000000004</v>
      </c>
      <c r="F119" s="134">
        <v>872.65200000000004</v>
      </c>
      <c r="G119" s="134">
        <v>0</v>
      </c>
      <c r="H119" s="134">
        <v>390.25199999999995</v>
      </c>
      <c r="I119" s="134">
        <v>7</v>
      </c>
      <c r="J119" s="134">
        <v>350.19600000000003</v>
      </c>
      <c r="K119" s="134">
        <v>11</v>
      </c>
      <c r="L119" s="134">
        <v>109.91300000000001</v>
      </c>
      <c r="M119" s="134">
        <v>1723.0129999999999</v>
      </c>
    </row>
    <row r="120" spans="1:13" ht="66" x14ac:dyDescent="0.3">
      <c r="A120" s="132"/>
      <c r="B120" s="136" t="s">
        <v>218</v>
      </c>
      <c r="C120" s="133">
        <v>177.01142857142858</v>
      </c>
      <c r="D120" s="133">
        <v>7</v>
      </c>
      <c r="E120" s="134">
        <v>380.08199999999999</v>
      </c>
      <c r="F120" s="134">
        <v>380.08199999999999</v>
      </c>
      <c r="G120" s="134">
        <v>0</v>
      </c>
      <c r="H120" s="134">
        <v>510.42599999999999</v>
      </c>
      <c r="I120" s="134">
        <v>6</v>
      </c>
      <c r="J120" s="134">
        <v>333.36200000000002</v>
      </c>
      <c r="K120" s="134">
        <v>7</v>
      </c>
      <c r="L120" s="134">
        <v>15.21</v>
      </c>
      <c r="M120" s="134">
        <v>1239.0800000000002</v>
      </c>
    </row>
    <row r="121" spans="1:13" ht="49.5" x14ac:dyDescent="0.3">
      <c r="A121" s="132"/>
      <c r="B121" s="136" t="s">
        <v>248</v>
      </c>
      <c r="C121" s="133">
        <v>180.60274999999999</v>
      </c>
      <c r="D121" s="133">
        <v>4</v>
      </c>
      <c r="E121" s="134">
        <v>284.66699999999997</v>
      </c>
      <c r="F121" s="134">
        <v>284.66699999999997</v>
      </c>
      <c r="G121" s="134">
        <v>0</v>
      </c>
      <c r="H121" s="134">
        <v>183.59699999999998</v>
      </c>
      <c r="I121" s="134">
        <v>3</v>
      </c>
      <c r="J121" s="134">
        <v>210.20099999999999</v>
      </c>
      <c r="K121" s="134">
        <v>4</v>
      </c>
      <c r="L121" s="134">
        <v>43.945999999999998</v>
      </c>
      <c r="M121" s="134">
        <v>722.41099999999994</v>
      </c>
    </row>
    <row r="122" spans="1:13" ht="66" x14ac:dyDescent="0.3">
      <c r="A122" s="132"/>
      <c r="B122" s="136" t="s">
        <v>263</v>
      </c>
      <c r="C122" s="133">
        <v>126.309</v>
      </c>
      <c r="D122" s="133">
        <v>7</v>
      </c>
      <c r="E122" s="134">
        <v>209.982</v>
      </c>
      <c r="F122" s="134">
        <v>209.982</v>
      </c>
      <c r="G122" s="134">
        <v>0</v>
      </c>
      <c r="H122" s="134">
        <v>420.95800000000003</v>
      </c>
      <c r="I122" s="134">
        <v>6</v>
      </c>
      <c r="J122" s="134">
        <v>189.21199999999999</v>
      </c>
      <c r="K122" s="134">
        <v>7</v>
      </c>
      <c r="L122" s="134">
        <v>64.010999999999996</v>
      </c>
      <c r="M122" s="134">
        <v>884.16300000000001</v>
      </c>
    </row>
    <row r="123" spans="1:13" ht="33" x14ac:dyDescent="0.3">
      <c r="A123" s="132"/>
      <c r="B123" s="136" t="s">
        <v>268</v>
      </c>
      <c r="C123" s="133">
        <v>77.719250000000002</v>
      </c>
      <c r="D123" s="133">
        <v>4</v>
      </c>
      <c r="E123" s="134">
        <v>259.90600000000001</v>
      </c>
      <c r="F123" s="134">
        <v>259.90600000000001</v>
      </c>
      <c r="G123" s="134">
        <v>0</v>
      </c>
      <c r="H123" s="134">
        <v>50.970999999999997</v>
      </c>
      <c r="I123" s="134">
        <v>3</v>
      </c>
      <c r="J123" s="134">
        <v>0</v>
      </c>
      <c r="K123" s="134">
        <v>4</v>
      </c>
      <c r="L123" s="134">
        <v>0</v>
      </c>
      <c r="M123" s="134">
        <v>310.87700000000001</v>
      </c>
    </row>
    <row r="124" spans="1:13" ht="49.5" x14ac:dyDescent="0.3">
      <c r="A124" s="132"/>
      <c r="B124" s="136" t="s">
        <v>214</v>
      </c>
      <c r="C124" s="133">
        <v>101.7988888888889</v>
      </c>
      <c r="D124" s="133">
        <v>4.5</v>
      </c>
      <c r="E124" s="134">
        <v>480.00400000000002</v>
      </c>
      <c r="F124" s="134">
        <v>480.00400000000002</v>
      </c>
      <c r="G124" s="134">
        <v>0</v>
      </c>
      <c r="H124" s="134">
        <v>0</v>
      </c>
      <c r="I124" s="134">
        <v>7</v>
      </c>
      <c r="J124" s="134">
        <v>436.18600000000004</v>
      </c>
      <c r="K124" s="134">
        <v>9</v>
      </c>
      <c r="L124" s="134">
        <v>0</v>
      </c>
      <c r="M124" s="134">
        <v>916.19</v>
      </c>
    </row>
    <row r="125" spans="1:13" ht="66" x14ac:dyDescent="0.3">
      <c r="A125" s="132"/>
      <c r="B125" s="136" t="s">
        <v>215</v>
      </c>
      <c r="C125" s="133">
        <v>119.61885714285714</v>
      </c>
      <c r="D125" s="133">
        <v>7</v>
      </c>
      <c r="E125" s="134">
        <v>209.982</v>
      </c>
      <c r="F125" s="134">
        <v>209.982</v>
      </c>
      <c r="G125" s="134">
        <v>0</v>
      </c>
      <c r="H125" s="134">
        <v>420.95800000000003</v>
      </c>
      <c r="I125" s="134">
        <v>6</v>
      </c>
      <c r="J125" s="134">
        <v>189.21199999999999</v>
      </c>
      <c r="K125" s="134">
        <v>7</v>
      </c>
      <c r="L125" s="134">
        <v>17.18</v>
      </c>
      <c r="M125" s="134">
        <v>837.33199999999999</v>
      </c>
    </row>
    <row r="126" spans="1:13" ht="66" x14ac:dyDescent="0.3">
      <c r="A126" s="132"/>
      <c r="B126" s="136" t="s">
        <v>216</v>
      </c>
      <c r="C126" s="133">
        <v>118.46020000000001</v>
      </c>
      <c r="D126" s="133">
        <v>5</v>
      </c>
      <c r="E126" s="134">
        <v>383.66300000000001</v>
      </c>
      <c r="F126" s="134">
        <v>383.66300000000001</v>
      </c>
      <c r="G126" s="134">
        <v>0</v>
      </c>
      <c r="H126" s="134">
        <v>496.68800000000005</v>
      </c>
      <c r="I126" s="134">
        <v>8</v>
      </c>
      <c r="J126" s="134">
        <v>287.38099999999997</v>
      </c>
      <c r="K126" s="134">
        <v>10</v>
      </c>
      <c r="L126" s="134">
        <v>16.869999999999997</v>
      </c>
      <c r="M126" s="134">
        <v>1184.6020000000001</v>
      </c>
    </row>
    <row r="127" spans="1:13" ht="66" x14ac:dyDescent="0.3">
      <c r="A127" s="132"/>
      <c r="B127" s="136" t="s">
        <v>217</v>
      </c>
      <c r="C127" s="133">
        <v>119.57457142857143</v>
      </c>
      <c r="D127" s="133">
        <v>7</v>
      </c>
      <c r="E127" s="134">
        <v>209.982</v>
      </c>
      <c r="F127" s="134">
        <v>209.982</v>
      </c>
      <c r="G127" s="134">
        <v>0</v>
      </c>
      <c r="H127" s="134">
        <v>420.95800000000003</v>
      </c>
      <c r="I127" s="134">
        <v>6</v>
      </c>
      <c r="J127" s="134">
        <v>189.21199999999999</v>
      </c>
      <c r="K127" s="134">
        <v>7</v>
      </c>
      <c r="L127" s="134">
        <v>16.869999999999997</v>
      </c>
      <c r="M127" s="134">
        <v>837.02200000000005</v>
      </c>
    </row>
    <row r="128" spans="1:13" ht="49.5" x14ac:dyDescent="0.3">
      <c r="A128" s="132"/>
      <c r="B128" s="136" t="s">
        <v>590</v>
      </c>
      <c r="C128" s="133">
        <v>185.1114285714286</v>
      </c>
      <c r="D128" s="133">
        <v>7</v>
      </c>
      <c r="E128" s="134">
        <v>380.08199999999999</v>
      </c>
      <c r="F128" s="134">
        <v>380.08199999999999</v>
      </c>
      <c r="G128" s="134">
        <v>0</v>
      </c>
      <c r="H128" s="134">
        <v>510.42599999999999</v>
      </c>
      <c r="I128" s="134">
        <v>6</v>
      </c>
      <c r="J128" s="134">
        <v>333.36200000000002</v>
      </c>
      <c r="K128" s="134">
        <v>7</v>
      </c>
      <c r="L128" s="134">
        <v>71.91</v>
      </c>
      <c r="M128" s="134">
        <v>1295.7800000000002</v>
      </c>
    </row>
    <row r="129" spans="1:13" ht="49.5" x14ac:dyDescent="0.3">
      <c r="A129" s="132"/>
      <c r="B129" s="136" t="s">
        <v>637</v>
      </c>
      <c r="C129" s="133">
        <v>49.173500000000004</v>
      </c>
      <c r="D129" s="133">
        <v>2</v>
      </c>
      <c r="E129" s="134">
        <v>0</v>
      </c>
      <c r="F129" s="134">
        <v>0</v>
      </c>
      <c r="G129" s="134">
        <v>0</v>
      </c>
      <c r="H129" s="134">
        <v>0</v>
      </c>
      <c r="I129" s="134">
        <v>2</v>
      </c>
      <c r="J129" s="134">
        <v>61.347000000000001</v>
      </c>
      <c r="K129" s="134">
        <v>2</v>
      </c>
      <c r="L129" s="134">
        <v>37</v>
      </c>
      <c r="M129" s="134">
        <v>98.347000000000008</v>
      </c>
    </row>
    <row r="130" spans="1:13" ht="33" x14ac:dyDescent="0.3">
      <c r="A130" s="132" t="s">
        <v>813</v>
      </c>
      <c r="B130" s="136" t="s">
        <v>205</v>
      </c>
      <c r="C130" s="133">
        <v>229.36849999999998</v>
      </c>
      <c r="D130" s="133">
        <v>4.5</v>
      </c>
      <c r="E130" s="134">
        <v>1140.934</v>
      </c>
      <c r="F130" s="134">
        <v>1140.934</v>
      </c>
      <c r="G130" s="134">
        <v>0</v>
      </c>
      <c r="H130" s="134">
        <v>1911.9300000000003</v>
      </c>
      <c r="I130" s="134">
        <v>14</v>
      </c>
      <c r="J130" s="134">
        <v>1070.769</v>
      </c>
      <c r="K130" s="134">
        <v>18</v>
      </c>
      <c r="L130" s="134">
        <v>5</v>
      </c>
      <c r="M130" s="134">
        <v>4128.6329999999998</v>
      </c>
    </row>
    <row r="131" spans="1:13" ht="33" x14ac:dyDescent="0.3">
      <c r="A131" s="132"/>
      <c r="B131" s="136" t="s">
        <v>228</v>
      </c>
      <c r="C131" s="133">
        <v>48.114666666666665</v>
      </c>
      <c r="D131" s="133">
        <v>3</v>
      </c>
      <c r="E131" s="134">
        <v>0</v>
      </c>
      <c r="F131" s="134">
        <v>0</v>
      </c>
      <c r="G131" s="134">
        <v>0</v>
      </c>
      <c r="H131" s="134">
        <v>0</v>
      </c>
      <c r="I131" s="134">
        <v>2</v>
      </c>
      <c r="J131" s="134">
        <v>144.34399999999999</v>
      </c>
      <c r="K131" s="134">
        <v>3</v>
      </c>
      <c r="L131" s="134">
        <v>0</v>
      </c>
      <c r="M131" s="134">
        <v>144.34399999999999</v>
      </c>
    </row>
    <row r="132" spans="1:13" ht="49.5" x14ac:dyDescent="0.3">
      <c r="A132" s="132"/>
      <c r="B132" s="136" t="s">
        <v>229</v>
      </c>
      <c r="C132" s="133">
        <v>53.154666666666664</v>
      </c>
      <c r="D132" s="133">
        <v>3</v>
      </c>
      <c r="E132" s="134">
        <v>0</v>
      </c>
      <c r="F132" s="134">
        <v>0</v>
      </c>
      <c r="G132" s="134">
        <v>0</v>
      </c>
      <c r="H132" s="134">
        <v>0</v>
      </c>
      <c r="I132" s="134">
        <v>2</v>
      </c>
      <c r="J132" s="134">
        <v>144.34399999999999</v>
      </c>
      <c r="K132" s="134">
        <v>3</v>
      </c>
      <c r="L132" s="134">
        <v>15.12</v>
      </c>
      <c r="M132" s="134">
        <v>159.464</v>
      </c>
    </row>
    <row r="133" spans="1:13" ht="49.5" x14ac:dyDescent="0.3">
      <c r="A133" s="132"/>
      <c r="B133" s="136" t="s">
        <v>237</v>
      </c>
      <c r="C133" s="133">
        <v>28.578833333333336</v>
      </c>
      <c r="D133" s="133">
        <v>6</v>
      </c>
      <c r="E133" s="134">
        <v>0</v>
      </c>
      <c r="F133" s="134">
        <v>0</v>
      </c>
      <c r="G133" s="134">
        <v>0</v>
      </c>
      <c r="H133" s="134">
        <v>0</v>
      </c>
      <c r="I133" s="134">
        <v>5</v>
      </c>
      <c r="J133" s="134">
        <v>171.47300000000001</v>
      </c>
      <c r="K133" s="134">
        <v>6</v>
      </c>
      <c r="L133" s="134"/>
      <c r="M133" s="134">
        <v>171.47300000000001</v>
      </c>
    </row>
    <row r="134" spans="1:13" ht="33" x14ac:dyDescent="0.3">
      <c r="A134" s="132"/>
      <c r="B134" s="136" t="s">
        <v>413</v>
      </c>
      <c r="C134" s="133">
        <v>315.03666666666663</v>
      </c>
      <c r="D134" s="133">
        <v>6</v>
      </c>
      <c r="E134" s="134">
        <v>680.09799999999996</v>
      </c>
      <c r="F134" s="134">
        <v>680.09799999999996</v>
      </c>
      <c r="G134" s="134">
        <v>0</v>
      </c>
      <c r="H134" s="134">
        <v>860.02200000000005</v>
      </c>
      <c r="I134" s="134">
        <v>5</v>
      </c>
      <c r="J134" s="134">
        <v>345.1</v>
      </c>
      <c r="K134" s="134">
        <v>6</v>
      </c>
      <c r="L134" s="134">
        <v>5</v>
      </c>
      <c r="M134" s="134">
        <v>1890.2199999999998</v>
      </c>
    </row>
    <row r="135" spans="1:13" ht="49.5" x14ac:dyDescent="0.3">
      <c r="A135" s="132"/>
      <c r="B135" s="136" t="s">
        <v>414</v>
      </c>
      <c r="C135" s="133">
        <v>216.10594736842106</v>
      </c>
      <c r="D135" s="133">
        <v>4.75</v>
      </c>
      <c r="E135" s="134">
        <v>1404.3140000000001</v>
      </c>
      <c r="F135" s="134">
        <v>1404.3140000000001</v>
      </c>
      <c r="G135" s="134">
        <v>0</v>
      </c>
      <c r="H135" s="134">
        <v>1582.7060000000001</v>
      </c>
      <c r="I135" s="134">
        <v>15</v>
      </c>
      <c r="J135" s="134">
        <v>1118.9929999999999</v>
      </c>
      <c r="K135" s="134">
        <v>19</v>
      </c>
      <c r="L135" s="134"/>
      <c r="M135" s="134">
        <v>4106.0129999999999</v>
      </c>
    </row>
    <row r="136" spans="1:13" ht="66" x14ac:dyDescent="0.3">
      <c r="A136" s="132"/>
      <c r="B136" s="136" t="s">
        <v>491</v>
      </c>
      <c r="C136" s="133">
        <v>107.42833333333333</v>
      </c>
      <c r="D136" s="133">
        <v>12</v>
      </c>
      <c r="E136" s="134">
        <v>212.68600000000001</v>
      </c>
      <c r="F136" s="134">
        <v>212.68600000000001</v>
      </c>
      <c r="G136" s="134">
        <v>0</v>
      </c>
      <c r="H136" s="134">
        <v>683.87799999999993</v>
      </c>
      <c r="I136" s="134">
        <v>11</v>
      </c>
      <c r="J136" s="134">
        <v>392.57600000000002</v>
      </c>
      <c r="K136" s="134">
        <v>12</v>
      </c>
      <c r="L136" s="134"/>
      <c r="M136" s="134">
        <v>1289.1399999999999</v>
      </c>
    </row>
    <row r="137" spans="1:13" ht="66" x14ac:dyDescent="0.3">
      <c r="A137" s="132"/>
      <c r="B137" s="136" t="s">
        <v>532</v>
      </c>
      <c r="C137" s="133">
        <v>28.578833333333336</v>
      </c>
      <c r="D137" s="133">
        <v>6</v>
      </c>
      <c r="E137" s="134">
        <v>0</v>
      </c>
      <c r="F137" s="134">
        <v>0</v>
      </c>
      <c r="G137" s="134">
        <v>0</v>
      </c>
      <c r="H137" s="134">
        <v>0</v>
      </c>
      <c r="I137" s="134">
        <v>5</v>
      </c>
      <c r="J137" s="134">
        <v>171.47300000000001</v>
      </c>
      <c r="K137" s="134">
        <v>6</v>
      </c>
      <c r="L137" s="134"/>
      <c r="M137" s="134">
        <v>171.47300000000001</v>
      </c>
    </row>
    <row r="138" spans="1:13" ht="82.5" x14ac:dyDescent="0.3">
      <c r="A138" s="132"/>
      <c r="B138" s="136" t="s">
        <v>537</v>
      </c>
      <c r="C138" s="133">
        <v>23.873999999999999</v>
      </c>
      <c r="D138" s="133">
        <v>1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23.873999999999999</v>
      </c>
      <c r="K138" s="134">
        <v>1</v>
      </c>
      <c r="L138" s="134"/>
      <c r="M138" s="134">
        <v>23.873999999999999</v>
      </c>
    </row>
    <row r="139" spans="1:13" ht="49.5" x14ac:dyDescent="0.3">
      <c r="A139" s="132"/>
      <c r="B139" s="136" t="s">
        <v>538</v>
      </c>
      <c r="C139" s="133">
        <v>23.873999999999999</v>
      </c>
      <c r="D139" s="133">
        <v>1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23.873999999999999</v>
      </c>
      <c r="K139" s="134">
        <v>1</v>
      </c>
      <c r="L139" s="134"/>
      <c r="M139" s="134">
        <v>23.873999999999999</v>
      </c>
    </row>
    <row r="140" spans="1:13" ht="66" x14ac:dyDescent="0.3">
      <c r="A140" s="132"/>
      <c r="B140" s="136" t="s">
        <v>539</v>
      </c>
      <c r="C140" s="133">
        <v>23.873999999999999</v>
      </c>
      <c r="D140" s="133">
        <v>1</v>
      </c>
      <c r="E140" s="134">
        <v>0</v>
      </c>
      <c r="F140" s="134">
        <v>0</v>
      </c>
      <c r="G140" s="134">
        <v>0</v>
      </c>
      <c r="H140" s="134">
        <v>0</v>
      </c>
      <c r="I140" s="134">
        <v>0</v>
      </c>
      <c r="J140" s="134">
        <v>23.873999999999999</v>
      </c>
      <c r="K140" s="134">
        <v>1</v>
      </c>
      <c r="L140" s="134"/>
      <c r="M140" s="134">
        <v>23.873999999999999</v>
      </c>
    </row>
    <row r="141" spans="1:13" ht="49.5" x14ac:dyDescent="0.3">
      <c r="A141" s="132"/>
      <c r="B141" s="136" t="s">
        <v>552</v>
      </c>
      <c r="C141" s="133">
        <v>29.934000000000001</v>
      </c>
      <c r="D141" s="133">
        <v>4</v>
      </c>
      <c r="E141" s="134">
        <v>0</v>
      </c>
      <c r="F141" s="134">
        <v>0</v>
      </c>
      <c r="G141" s="134">
        <v>0</v>
      </c>
      <c r="H141" s="134">
        <v>0</v>
      </c>
      <c r="I141" s="134">
        <v>3</v>
      </c>
      <c r="J141" s="134">
        <v>119.736</v>
      </c>
      <c r="K141" s="134">
        <v>4</v>
      </c>
      <c r="L141" s="134"/>
      <c r="M141" s="134">
        <v>119.736</v>
      </c>
    </row>
    <row r="142" spans="1:13" ht="33" x14ac:dyDescent="0.3">
      <c r="A142" s="132"/>
      <c r="B142" s="136" t="s">
        <v>553</v>
      </c>
      <c r="C142" s="133">
        <v>29.934000000000001</v>
      </c>
      <c r="D142" s="133">
        <v>4</v>
      </c>
      <c r="E142" s="134">
        <v>0</v>
      </c>
      <c r="F142" s="134">
        <v>0</v>
      </c>
      <c r="G142" s="134">
        <v>0</v>
      </c>
      <c r="H142" s="134">
        <v>0</v>
      </c>
      <c r="I142" s="134">
        <v>3</v>
      </c>
      <c r="J142" s="134">
        <v>119.736</v>
      </c>
      <c r="K142" s="134">
        <v>4</v>
      </c>
      <c r="L142" s="134"/>
      <c r="M142" s="134">
        <v>119.736</v>
      </c>
    </row>
    <row r="143" spans="1:13" ht="49.5" x14ac:dyDescent="0.3">
      <c r="A143" s="132"/>
      <c r="B143" s="136" t="s">
        <v>554</v>
      </c>
      <c r="C143" s="133">
        <v>29.934000000000001</v>
      </c>
      <c r="D143" s="133">
        <v>4</v>
      </c>
      <c r="E143" s="134">
        <v>0</v>
      </c>
      <c r="F143" s="134">
        <v>0</v>
      </c>
      <c r="G143" s="134">
        <v>0</v>
      </c>
      <c r="H143" s="134">
        <v>0</v>
      </c>
      <c r="I143" s="134">
        <v>3</v>
      </c>
      <c r="J143" s="134">
        <v>119.736</v>
      </c>
      <c r="K143" s="134">
        <v>4</v>
      </c>
      <c r="L143" s="134"/>
      <c r="M143" s="134">
        <v>119.736</v>
      </c>
    </row>
    <row r="144" spans="1:13" ht="66" x14ac:dyDescent="0.3">
      <c r="A144" s="132"/>
      <c r="B144" s="136" t="s">
        <v>555</v>
      </c>
      <c r="C144" s="133">
        <v>29.934000000000001</v>
      </c>
      <c r="D144" s="133">
        <v>4</v>
      </c>
      <c r="E144" s="134">
        <v>0</v>
      </c>
      <c r="F144" s="134">
        <v>0</v>
      </c>
      <c r="G144" s="134">
        <v>0</v>
      </c>
      <c r="H144" s="134">
        <v>0</v>
      </c>
      <c r="I144" s="134">
        <v>3</v>
      </c>
      <c r="J144" s="134">
        <v>119.736</v>
      </c>
      <c r="K144" s="134">
        <v>4</v>
      </c>
      <c r="L144" s="134"/>
      <c r="M144" s="134">
        <v>119.736</v>
      </c>
    </row>
    <row r="145" spans="1:13" ht="82.5" x14ac:dyDescent="0.3">
      <c r="A145" s="132"/>
      <c r="B145" s="136" t="s">
        <v>557</v>
      </c>
      <c r="C145" s="133">
        <v>29.934000000000001</v>
      </c>
      <c r="D145" s="133">
        <v>4</v>
      </c>
      <c r="E145" s="134">
        <v>0</v>
      </c>
      <c r="F145" s="134">
        <v>0</v>
      </c>
      <c r="G145" s="134">
        <v>0</v>
      </c>
      <c r="H145" s="134">
        <v>0</v>
      </c>
      <c r="I145" s="134">
        <v>3</v>
      </c>
      <c r="J145" s="134">
        <v>119.736</v>
      </c>
      <c r="K145" s="134">
        <v>4</v>
      </c>
      <c r="L145" s="134"/>
      <c r="M145" s="134">
        <v>119.736</v>
      </c>
    </row>
    <row r="146" spans="1:13" ht="82.5" x14ac:dyDescent="0.3">
      <c r="A146" s="132"/>
      <c r="B146" s="136" t="s">
        <v>558</v>
      </c>
      <c r="C146" s="133">
        <v>29.934000000000001</v>
      </c>
      <c r="D146" s="133">
        <v>4</v>
      </c>
      <c r="E146" s="134">
        <v>0</v>
      </c>
      <c r="F146" s="134">
        <v>0</v>
      </c>
      <c r="G146" s="134">
        <v>0</v>
      </c>
      <c r="H146" s="134">
        <v>0</v>
      </c>
      <c r="I146" s="134">
        <v>3</v>
      </c>
      <c r="J146" s="134">
        <v>119.736</v>
      </c>
      <c r="K146" s="134">
        <v>4</v>
      </c>
      <c r="L146" s="134"/>
      <c r="M146" s="134">
        <v>119.736</v>
      </c>
    </row>
    <row r="147" spans="1:13" ht="99" x14ac:dyDescent="0.3">
      <c r="A147" s="132"/>
      <c r="B147" s="136" t="s">
        <v>559</v>
      </c>
      <c r="C147" s="133">
        <v>29.934000000000001</v>
      </c>
      <c r="D147" s="133">
        <v>4</v>
      </c>
      <c r="E147" s="134">
        <v>0</v>
      </c>
      <c r="F147" s="134">
        <v>0</v>
      </c>
      <c r="G147" s="134">
        <v>0</v>
      </c>
      <c r="H147" s="134">
        <v>0</v>
      </c>
      <c r="I147" s="134">
        <v>3</v>
      </c>
      <c r="J147" s="134">
        <v>119.736</v>
      </c>
      <c r="K147" s="134">
        <v>4</v>
      </c>
      <c r="L147" s="134"/>
      <c r="M147" s="134">
        <v>119.736</v>
      </c>
    </row>
    <row r="148" spans="1:13" ht="99" x14ac:dyDescent="0.3">
      <c r="A148" s="132"/>
      <c r="B148" s="136" t="s">
        <v>560</v>
      </c>
      <c r="C148" s="133">
        <v>29.934000000000001</v>
      </c>
      <c r="D148" s="133">
        <v>4</v>
      </c>
      <c r="E148" s="134">
        <v>0</v>
      </c>
      <c r="F148" s="134">
        <v>0</v>
      </c>
      <c r="G148" s="134">
        <v>0</v>
      </c>
      <c r="H148" s="134">
        <v>0</v>
      </c>
      <c r="I148" s="134">
        <v>3</v>
      </c>
      <c r="J148" s="134">
        <v>119.736</v>
      </c>
      <c r="K148" s="134">
        <v>4</v>
      </c>
      <c r="L148" s="134"/>
      <c r="M148" s="134">
        <v>119.736</v>
      </c>
    </row>
    <row r="149" spans="1:13" ht="66" x14ac:dyDescent="0.3">
      <c r="A149" s="132"/>
      <c r="B149" s="136" t="s">
        <v>563</v>
      </c>
      <c r="C149" s="133">
        <v>99.362700000000004</v>
      </c>
      <c r="D149" s="133">
        <v>20</v>
      </c>
      <c r="E149" s="134">
        <v>154.77600000000001</v>
      </c>
      <c r="F149" s="134">
        <v>154.77600000000001</v>
      </c>
      <c r="G149" s="134">
        <v>0</v>
      </c>
      <c r="H149" s="134">
        <v>1187.123</v>
      </c>
      <c r="I149" s="134">
        <v>19</v>
      </c>
      <c r="J149" s="134">
        <v>645.35500000000002</v>
      </c>
      <c r="K149" s="134">
        <v>20</v>
      </c>
      <c r="L149" s="134"/>
      <c r="M149" s="134">
        <v>1987.2540000000001</v>
      </c>
    </row>
    <row r="150" spans="1:13" ht="33" x14ac:dyDescent="0.3">
      <c r="A150" s="132"/>
      <c r="B150" s="136" t="s">
        <v>566</v>
      </c>
      <c r="C150" s="133">
        <v>32.251857142857141</v>
      </c>
      <c r="D150" s="133">
        <v>7</v>
      </c>
      <c r="E150" s="134">
        <v>0</v>
      </c>
      <c r="F150" s="134">
        <v>0</v>
      </c>
      <c r="G150" s="134">
        <v>0</v>
      </c>
      <c r="H150" s="134">
        <v>0</v>
      </c>
      <c r="I150" s="134">
        <v>6</v>
      </c>
      <c r="J150" s="134">
        <v>225.76300000000001</v>
      </c>
      <c r="K150" s="134">
        <v>7</v>
      </c>
      <c r="L150" s="134">
        <v>0</v>
      </c>
      <c r="M150" s="134">
        <v>225.76300000000001</v>
      </c>
    </row>
    <row r="151" spans="1:13" ht="66" x14ac:dyDescent="0.3">
      <c r="A151" s="132"/>
      <c r="B151" s="136" t="s">
        <v>593</v>
      </c>
      <c r="C151" s="133">
        <v>122.00200000000001</v>
      </c>
      <c r="D151" s="133">
        <v>4</v>
      </c>
      <c r="E151" s="134">
        <v>247.161</v>
      </c>
      <c r="F151" s="134">
        <v>247.161</v>
      </c>
      <c r="G151" s="134">
        <v>0</v>
      </c>
      <c r="H151" s="134">
        <v>111.904</v>
      </c>
      <c r="I151" s="134">
        <v>3</v>
      </c>
      <c r="J151" s="134">
        <v>128.94300000000001</v>
      </c>
      <c r="K151" s="134">
        <v>4</v>
      </c>
      <c r="L151" s="134">
        <v>0</v>
      </c>
      <c r="M151" s="134">
        <v>488.00800000000004</v>
      </c>
    </row>
    <row r="152" spans="1:13" ht="49.5" x14ac:dyDescent="0.3">
      <c r="A152" s="132" t="s">
        <v>835</v>
      </c>
      <c r="B152" s="136" t="s">
        <v>163</v>
      </c>
      <c r="C152" s="133">
        <v>254.88780000000003</v>
      </c>
      <c r="D152" s="133">
        <v>2.5</v>
      </c>
      <c r="E152" s="134">
        <v>763.89400000000001</v>
      </c>
      <c r="F152" s="134">
        <v>763.89400000000001</v>
      </c>
      <c r="G152" s="134">
        <v>0</v>
      </c>
      <c r="H152" s="134">
        <v>217.89099999999999</v>
      </c>
      <c r="I152" s="134">
        <v>3</v>
      </c>
      <c r="J152" s="134">
        <v>292.654</v>
      </c>
      <c r="K152" s="134">
        <v>5</v>
      </c>
      <c r="L152" s="134">
        <v>0</v>
      </c>
      <c r="M152" s="134">
        <v>1274.4390000000001</v>
      </c>
    </row>
    <row r="153" spans="1:13" ht="33" x14ac:dyDescent="0.3">
      <c r="A153" s="132"/>
      <c r="B153" s="136" t="s">
        <v>164</v>
      </c>
      <c r="C153" s="133">
        <v>83.8</v>
      </c>
      <c r="D153" s="133">
        <v>2.6666666666666665</v>
      </c>
      <c r="E153" s="134">
        <v>231.64099999999999</v>
      </c>
      <c r="F153" s="134">
        <v>231.64099999999999</v>
      </c>
      <c r="G153" s="134">
        <v>0</v>
      </c>
      <c r="H153" s="134">
        <v>315.17700000000002</v>
      </c>
      <c r="I153" s="134">
        <v>6</v>
      </c>
      <c r="J153" s="134">
        <v>123.58199999999999</v>
      </c>
      <c r="K153" s="134">
        <v>8</v>
      </c>
      <c r="L153" s="134">
        <v>0</v>
      </c>
      <c r="M153" s="134">
        <v>670.4</v>
      </c>
    </row>
    <row r="154" spans="1:13" ht="49.5" x14ac:dyDescent="0.3">
      <c r="A154" s="132"/>
      <c r="B154" s="136" t="s">
        <v>165</v>
      </c>
      <c r="C154" s="133">
        <v>15.768000000000001</v>
      </c>
      <c r="D154" s="133">
        <v>3</v>
      </c>
      <c r="E154" s="134">
        <v>0</v>
      </c>
      <c r="F154" s="134">
        <v>0</v>
      </c>
      <c r="G154" s="134">
        <v>0</v>
      </c>
      <c r="H154" s="134">
        <v>94.608000000000004</v>
      </c>
      <c r="I154" s="134">
        <v>5</v>
      </c>
      <c r="J154" s="134">
        <v>0</v>
      </c>
      <c r="K154" s="134">
        <v>6</v>
      </c>
      <c r="L154" s="134">
        <v>0</v>
      </c>
      <c r="M154" s="134">
        <v>94.608000000000004</v>
      </c>
    </row>
    <row r="155" spans="1:13" ht="66" x14ac:dyDescent="0.3">
      <c r="A155" s="132"/>
      <c r="B155" s="136" t="s">
        <v>397</v>
      </c>
      <c r="C155" s="133">
        <v>126.61533333333334</v>
      </c>
      <c r="D155" s="133">
        <v>3</v>
      </c>
      <c r="E155" s="134">
        <v>205.27199999999999</v>
      </c>
      <c r="F155" s="134">
        <v>205.27199999999999</v>
      </c>
      <c r="G155" s="134">
        <v>0</v>
      </c>
      <c r="H155" s="134">
        <v>76.024000000000001</v>
      </c>
      <c r="I155" s="134">
        <v>2</v>
      </c>
      <c r="J155" s="134">
        <v>98.55</v>
      </c>
      <c r="K155" s="134">
        <v>3</v>
      </c>
      <c r="L155" s="134">
        <v>0</v>
      </c>
      <c r="M155" s="134">
        <v>379.846</v>
      </c>
    </row>
    <row r="156" spans="1:13" ht="49.5" x14ac:dyDescent="0.3">
      <c r="A156" s="132"/>
      <c r="B156" s="136" t="s">
        <v>496</v>
      </c>
      <c r="C156" s="133">
        <v>52.475714285714282</v>
      </c>
      <c r="D156" s="133">
        <v>3.5</v>
      </c>
      <c r="E156" s="134">
        <v>0</v>
      </c>
      <c r="F156" s="134">
        <v>0</v>
      </c>
      <c r="G156" s="134">
        <v>0</v>
      </c>
      <c r="H156" s="134">
        <v>0</v>
      </c>
      <c r="I156" s="134">
        <v>5</v>
      </c>
      <c r="J156" s="134">
        <v>367.33</v>
      </c>
      <c r="K156" s="134">
        <v>7</v>
      </c>
      <c r="L156" s="134">
        <v>0</v>
      </c>
      <c r="M156" s="134">
        <v>367.33</v>
      </c>
    </row>
    <row r="157" spans="1:13" ht="33" x14ac:dyDescent="0.3">
      <c r="A157" s="132" t="s">
        <v>388</v>
      </c>
      <c r="B157" s="136" t="s">
        <v>389</v>
      </c>
      <c r="C157" s="133">
        <v>176.43287500000002</v>
      </c>
      <c r="D157" s="133">
        <v>4</v>
      </c>
      <c r="E157" s="134">
        <v>279.96800000000002</v>
      </c>
      <c r="F157" s="134">
        <v>279.96800000000002</v>
      </c>
      <c r="G157" s="134">
        <v>0</v>
      </c>
      <c r="H157" s="134">
        <v>191.30170000000001</v>
      </c>
      <c r="I157" s="134">
        <v>3</v>
      </c>
      <c r="J157" s="134">
        <v>213.91399999999999</v>
      </c>
      <c r="K157" s="134">
        <v>4</v>
      </c>
      <c r="L157" s="134">
        <v>20.547799999999999</v>
      </c>
      <c r="M157" s="134">
        <v>705.7315000000001</v>
      </c>
    </row>
    <row r="158" spans="1:13" ht="49.5" x14ac:dyDescent="0.3">
      <c r="A158" s="132"/>
      <c r="B158" s="136" t="s">
        <v>401</v>
      </c>
      <c r="C158" s="133">
        <v>105.58012000000001</v>
      </c>
      <c r="D158" s="133">
        <v>5</v>
      </c>
      <c r="E158" s="134">
        <v>233.536</v>
      </c>
      <c r="F158" s="134">
        <v>233.536</v>
      </c>
      <c r="G158" s="134">
        <v>0</v>
      </c>
      <c r="H158" s="134">
        <v>145.87639999999999</v>
      </c>
      <c r="I158" s="134">
        <v>4</v>
      </c>
      <c r="J158" s="134">
        <v>133.49430000000001</v>
      </c>
      <c r="K158" s="134">
        <v>5</v>
      </c>
      <c r="L158" s="134">
        <v>14.9939</v>
      </c>
      <c r="M158" s="134">
        <v>527.90060000000005</v>
      </c>
    </row>
    <row r="159" spans="1:13" ht="33" x14ac:dyDescent="0.3">
      <c r="A159" s="132" t="s">
        <v>402</v>
      </c>
      <c r="B159" s="136" t="s">
        <v>166</v>
      </c>
      <c r="C159" s="133">
        <v>53.443000000000005</v>
      </c>
      <c r="D159" s="133">
        <v>3.3333333333333335</v>
      </c>
      <c r="E159" s="134">
        <v>218.57</v>
      </c>
      <c r="F159" s="134">
        <v>218.57</v>
      </c>
      <c r="G159" s="134">
        <v>0</v>
      </c>
      <c r="H159" s="134">
        <v>65.575000000000003</v>
      </c>
      <c r="I159" s="134">
        <v>8</v>
      </c>
      <c r="J159" s="134">
        <v>250.28499999999997</v>
      </c>
      <c r="K159" s="134">
        <v>10</v>
      </c>
      <c r="L159" s="134">
        <v>0</v>
      </c>
      <c r="M159" s="134">
        <v>534.43000000000006</v>
      </c>
    </row>
    <row r="160" spans="1:13" ht="66" x14ac:dyDescent="0.3">
      <c r="A160" s="132"/>
      <c r="B160" s="136" t="s">
        <v>167</v>
      </c>
      <c r="C160" s="133">
        <v>10.56175</v>
      </c>
      <c r="D160" s="133">
        <v>4</v>
      </c>
      <c r="E160" s="134">
        <v>0</v>
      </c>
      <c r="F160" s="134">
        <v>0</v>
      </c>
      <c r="G160" s="134">
        <v>0</v>
      </c>
      <c r="H160" s="134">
        <v>42.247</v>
      </c>
      <c r="I160" s="134">
        <v>3</v>
      </c>
      <c r="J160" s="134">
        <v>0</v>
      </c>
      <c r="K160" s="134">
        <v>4</v>
      </c>
      <c r="L160" s="134">
        <v>0</v>
      </c>
      <c r="M160" s="134">
        <v>42.247</v>
      </c>
    </row>
    <row r="161" spans="1:13" ht="33" x14ac:dyDescent="0.3">
      <c r="A161" s="132"/>
      <c r="B161" s="136" t="s">
        <v>168</v>
      </c>
      <c r="C161" s="133">
        <v>13.22625</v>
      </c>
      <c r="D161" s="133">
        <v>4</v>
      </c>
      <c r="E161" s="134">
        <v>0</v>
      </c>
      <c r="F161" s="134">
        <v>0</v>
      </c>
      <c r="G161" s="134">
        <v>0</v>
      </c>
      <c r="H161" s="134">
        <v>52.905000000000001</v>
      </c>
      <c r="I161" s="134">
        <v>3</v>
      </c>
      <c r="J161" s="134">
        <v>0</v>
      </c>
      <c r="K161" s="134">
        <v>4</v>
      </c>
      <c r="L161" s="134">
        <v>0</v>
      </c>
      <c r="M161" s="134">
        <v>52.905000000000001</v>
      </c>
    </row>
    <row r="162" spans="1:13" ht="66" x14ac:dyDescent="0.3">
      <c r="A162" s="132"/>
      <c r="B162" s="136" t="s">
        <v>169</v>
      </c>
      <c r="C162" s="133">
        <v>27.767500000000002</v>
      </c>
      <c r="D162" s="133">
        <v>4</v>
      </c>
      <c r="E162" s="134">
        <v>0</v>
      </c>
      <c r="F162" s="134">
        <v>0</v>
      </c>
      <c r="G162" s="134">
        <v>0</v>
      </c>
      <c r="H162" s="134">
        <v>108.63</v>
      </c>
      <c r="I162" s="134">
        <v>6</v>
      </c>
      <c r="J162" s="134">
        <v>113.51</v>
      </c>
      <c r="K162" s="134">
        <v>8</v>
      </c>
      <c r="L162" s="134">
        <v>0</v>
      </c>
      <c r="M162" s="134">
        <v>222.14000000000001</v>
      </c>
    </row>
    <row r="163" spans="1:13" ht="49.5" x14ac:dyDescent="0.3">
      <c r="A163" s="132"/>
      <c r="B163" s="136" t="s">
        <v>206</v>
      </c>
      <c r="C163" s="133">
        <v>111.92919999999999</v>
      </c>
      <c r="D163" s="133">
        <v>5</v>
      </c>
      <c r="E163" s="134">
        <v>393.08699999999999</v>
      </c>
      <c r="F163" s="134">
        <v>393.08699999999999</v>
      </c>
      <c r="G163" s="134">
        <v>0</v>
      </c>
      <c r="H163" s="134">
        <v>240.61799999999999</v>
      </c>
      <c r="I163" s="134">
        <v>8</v>
      </c>
      <c r="J163" s="134">
        <v>485.58699999999999</v>
      </c>
      <c r="K163" s="134">
        <v>10</v>
      </c>
      <c r="L163" s="134">
        <v>0</v>
      </c>
      <c r="M163" s="134">
        <v>1119.2919999999999</v>
      </c>
    </row>
    <row r="164" spans="1:13" ht="49.5" x14ac:dyDescent="0.3">
      <c r="A164" s="132"/>
      <c r="B164" s="136" t="s">
        <v>212</v>
      </c>
      <c r="C164" s="133">
        <v>55.050750000000001</v>
      </c>
      <c r="D164" s="133">
        <v>4</v>
      </c>
      <c r="E164" s="134">
        <v>0</v>
      </c>
      <c r="F164" s="134">
        <v>0</v>
      </c>
      <c r="G164" s="134">
        <v>0</v>
      </c>
      <c r="H164" s="134">
        <v>0</v>
      </c>
      <c r="I164" s="134">
        <v>3</v>
      </c>
      <c r="J164" s="134">
        <v>220.203</v>
      </c>
      <c r="K164" s="134">
        <v>4</v>
      </c>
      <c r="L164" s="134">
        <v>0</v>
      </c>
      <c r="M164" s="134">
        <v>220.203</v>
      </c>
    </row>
    <row r="165" spans="1:13" ht="33" x14ac:dyDescent="0.3">
      <c r="A165" s="132"/>
      <c r="B165" s="136" t="s">
        <v>239</v>
      </c>
      <c r="C165" s="133">
        <v>15.276250000000001</v>
      </c>
      <c r="D165" s="133">
        <v>4</v>
      </c>
      <c r="E165" s="134">
        <v>0</v>
      </c>
      <c r="F165" s="134">
        <v>0</v>
      </c>
      <c r="G165" s="134">
        <v>0</v>
      </c>
      <c r="H165" s="134">
        <v>52.905000000000001</v>
      </c>
      <c r="I165" s="134">
        <v>3</v>
      </c>
      <c r="J165" s="134">
        <v>0</v>
      </c>
      <c r="K165" s="134">
        <v>4</v>
      </c>
      <c r="L165" s="134">
        <v>8.1999999999999993</v>
      </c>
      <c r="M165" s="134">
        <v>61.105000000000004</v>
      </c>
    </row>
    <row r="166" spans="1:13" ht="66" x14ac:dyDescent="0.3">
      <c r="A166" s="132"/>
      <c r="B166" s="136" t="s">
        <v>404</v>
      </c>
      <c r="C166" s="133">
        <v>26.779500000000002</v>
      </c>
      <c r="D166" s="133">
        <v>4</v>
      </c>
      <c r="E166" s="134">
        <v>0</v>
      </c>
      <c r="F166" s="134">
        <v>0</v>
      </c>
      <c r="G166" s="134">
        <v>0</v>
      </c>
      <c r="H166" s="134">
        <v>0</v>
      </c>
      <c r="I166" s="134">
        <v>3</v>
      </c>
      <c r="J166" s="134">
        <v>92.465000000000003</v>
      </c>
      <c r="K166" s="134">
        <v>4</v>
      </c>
      <c r="L166" s="134">
        <v>14.653</v>
      </c>
      <c r="M166" s="134">
        <v>107.11800000000001</v>
      </c>
    </row>
    <row r="167" spans="1:13" ht="49.5" x14ac:dyDescent="0.3">
      <c r="A167" s="132"/>
      <c r="B167" s="136" t="s">
        <v>406</v>
      </c>
      <c r="C167" s="133">
        <v>48.4375</v>
      </c>
      <c r="D167" s="133">
        <v>2</v>
      </c>
      <c r="E167" s="134">
        <v>0</v>
      </c>
      <c r="F167" s="134">
        <v>0</v>
      </c>
      <c r="G167" s="134">
        <v>0</v>
      </c>
      <c r="H167" s="134">
        <v>0</v>
      </c>
      <c r="I167" s="134">
        <v>1</v>
      </c>
      <c r="J167" s="134">
        <v>96.875</v>
      </c>
      <c r="K167" s="134">
        <v>2</v>
      </c>
      <c r="L167" s="134">
        <v>0</v>
      </c>
      <c r="M167" s="134">
        <v>96.875</v>
      </c>
    </row>
    <row r="168" spans="1:13" ht="33" x14ac:dyDescent="0.3">
      <c r="A168" s="132"/>
      <c r="B168" s="136" t="s">
        <v>458</v>
      </c>
      <c r="C168" s="133">
        <v>117.95913333333333</v>
      </c>
      <c r="D168" s="133">
        <v>5</v>
      </c>
      <c r="E168" s="134">
        <v>632.66300000000001</v>
      </c>
      <c r="F168" s="134">
        <v>632.66300000000001</v>
      </c>
      <c r="G168" s="134">
        <v>0</v>
      </c>
      <c r="H168" s="134">
        <v>458.83800000000002</v>
      </c>
      <c r="I168" s="134">
        <v>12</v>
      </c>
      <c r="J168" s="134">
        <v>677.88599999999997</v>
      </c>
      <c r="K168" s="134">
        <v>15</v>
      </c>
      <c r="L168" s="134">
        <v>0</v>
      </c>
      <c r="M168" s="134">
        <v>1769.3869999999999</v>
      </c>
    </row>
    <row r="169" spans="1:13" ht="33" x14ac:dyDescent="0.3">
      <c r="A169" s="132"/>
      <c r="B169" s="136" t="s">
        <v>459</v>
      </c>
      <c r="C169" s="133">
        <v>75.351599999999991</v>
      </c>
      <c r="D169" s="133">
        <v>3.75</v>
      </c>
      <c r="E169" s="134">
        <v>458.14699999999999</v>
      </c>
      <c r="F169" s="134">
        <v>458.14699999999999</v>
      </c>
      <c r="G169" s="134">
        <v>0</v>
      </c>
      <c r="H169" s="134">
        <v>221.26999999999998</v>
      </c>
      <c r="I169" s="134">
        <v>12</v>
      </c>
      <c r="J169" s="134">
        <v>450.85699999999997</v>
      </c>
      <c r="K169" s="134">
        <v>15</v>
      </c>
      <c r="L169" s="134">
        <v>0</v>
      </c>
      <c r="M169" s="134">
        <v>1130.2739999999999</v>
      </c>
    </row>
    <row r="170" spans="1:13" ht="49.5" x14ac:dyDescent="0.3">
      <c r="A170" s="132"/>
      <c r="B170" s="136" t="s">
        <v>460</v>
      </c>
      <c r="C170" s="133">
        <v>76.188384615384621</v>
      </c>
      <c r="D170" s="133">
        <v>4.333333333333333</v>
      </c>
      <c r="E170" s="134">
        <v>458.14699999999999</v>
      </c>
      <c r="F170" s="134">
        <v>458.14699999999999</v>
      </c>
      <c r="G170" s="134">
        <v>0</v>
      </c>
      <c r="H170" s="134">
        <v>218.22000000000003</v>
      </c>
      <c r="I170" s="134">
        <v>10</v>
      </c>
      <c r="J170" s="134">
        <v>314.08199999999999</v>
      </c>
      <c r="K170" s="134">
        <v>13</v>
      </c>
      <c r="L170" s="134">
        <v>0</v>
      </c>
      <c r="M170" s="134">
        <v>990.44900000000007</v>
      </c>
    </row>
    <row r="171" spans="1:13" ht="49.5" x14ac:dyDescent="0.3">
      <c r="A171" s="132"/>
      <c r="B171" s="136" t="s">
        <v>520</v>
      </c>
      <c r="C171" s="133">
        <v>151.31633333333332</v>
      </c>
      <c r="D171" s="133">
        <v>3</v>
      </c>
      <c r="E171" s="134">
        <v>150.94999999999999</v>
      </c>
      <c r="F171" s="134">
        <v>150.94999999999999</v>
      </c>
      <c r="G171" s="134">
        <v>0</v>
      </c>
      <c r="H171" s="134">
        <v>107.80699999999999</v>
      </c>
      <c r="I171" s="134">
        <v>2</v>
      </c>
      <c r="J171" s="134">
        <v>146.88900000000001</v>
      </c>
      <c r="K171" s="134">
        <v>3</v>
      </c>
      <c r="L171" s="134">
        <v>48.302999999999997</v>
      </c>
      <c r="M171" s="134">
        <v>453.94899999999996</v>
      </c>
    </row>
    <row r="172" spans="1:13" ht="66" x14ac:dyDescent="0.3">
      <c r="A172" s="132"/>
      <c r="B172" s="136" t="s">
        <v>543</v>
      </c>
      <c r="C172" s="133">
        <v>37.769625000000005</v>
      </c>
      <c r="D172" s="133">
        <v>4</v>
      </c>
      <c r="E172" s="134">
        <v>0</v>
      </c>
      <c r="F172" s="134">
        <v>0</v>
      </c>
      <c r="G172" s="134">
        <v>0</v>
      </c>
      <c r="H172" s="134">
        <v>0</v>
      </c>
      <c r="I172" s="134">
        <v>6</v>
      </c>
      <c r="J172" s="134">
        <v>302.15700000000004</v>
      </c>
      <c r="K172" s="134">
        <v>8</v>
      </c>
      <c r="L172" s="134">
        <v>0</v>
      </c>
      <c r="M172" s="134">
        <v>302.15700000000004</v>
      </c>
    </row>
    <row r="173" spans="1:13" ht="49.5" x14ac:dyDescent="0.3">
      <c r="A173" s="132"/>
      <c r="B173" s="136" t="s">
        <v>877</v>
      </c>
      <c r="C173" s="133">
        <v>129.8296</v>
      </c>
      <c r="D173" s="133">
        <v>5</v>
      </c>
      <c r="E173" s="134">
        <v>201.34699999999998</v>
      </c>
      <c r="F173" s="134">
        <v>201.34699999999998</v>
      </c>
      <c r="G173" s="134">
        <v>0</v>
      </c>
      <c r="H173" s="134">
        <v>291.62700000000001</v>
      </c>
      <c r="I173" s="134">
        <v>4</v>
      </c>
      <c r="J173" s="134">
        <v>133.62700000000001</v>
      </c>
      <c r="K173" s="134">
        <v>5</v>
      </c>
      <c r="L173" s="134">
        <v>22.547000000000001</v>
      </c>
      <c r="M173" s="134">
        <v>649.14800000000002</v>
      </c>
    </row>
    <row r="174" spans="1:13" ht="49.5" x14ac:dyDescent="0.3">
      <c r="A174" s="132"/>
      <c r="B174" s="136" t="s">
        <v>721</v>
      </c>
      <c r="C174" s="133">
        <v>122.28319999999999</v>
      </c>
      <c r="D174" s="133">
        <v>5</v>
      </c>
      <c r="E174" s="134">
        <v>186.16200000000001</v>
      </c>
      <c r="F174" s="134">
        <v>186.16200000000001</v>
      </c>
      <c r="G174" s="134">
        <v>0</v>
      </c>
      <c r="H174" s="134">
        <v>291.62700000000001</v>
      </c>
      <c r="I174" s="134">
        <v>4</v>
      </c>
      <c r="J174" s="134">
        <v>133.62700000000001</v>
      </c>
      <c r="K174" s="134">
        <v>5</v>
      </c>
      <c r="L174" s="134">
        <v>0</v>
      </c>
      <c r="M174" s="134">
        <v>611.41599999999994</v>
      </c>
    </row>
    <row r="175" spans="1:13" ht="49.5" x14ac:dyDescent="0.3">
      <c r="A175" s="132"/>
      <c r="B175" s="136" t="s">
        <v>624</v>
      </c>
      <c r="C175" s="133">
        <v>78.788923076923083</v>
      </c>
      <c r="D175" s="133">
        <v>4.333333333333333</v>
      </c>
      <c r="E175" s="134">
        <v>419.91699999999997</v>
      </c>
      <c r="F175" s="134">
        <v>419.91699999999997</v>
      </c>
      <c r="G175" s="134">
        <v>0</v>
      </c>
      <c r="H175" s="134">
        <v>357.202</v>
      </c>
      <c r="I175" s="134">
        <v>10</v>
      </c>
      <c r="J175" s="134">
        <v>247.137</v>
      </c>
      <c r="K175" s="134">
        <v>13</v>
      </c>
      <c r="L175" s="134">
        <v>0</v>
      </c>
      <c r="M175" s="134">
        <v>1024.2560000000001</v>
      </c>
    </row>
    <row r="176" spans="1:13" ht="49.5" x14ac:dyDescent="0.3">
      <c r="A176" s="132"/>
      <c r="B176" s="136" t="s">
        <v>621</v>
      </c>
      <c r="C176" s="133">
        <v>44.771250000000002</v>
      </c>
      <c r="D176" s="133">
        <v>4</v>
      </c>
      <c r="E176" s="134">
        <v>0</v>
      </c>
      <c r="F176" s="134">
        <v>0</v>
      </c>
      <c r="G176" s="134">
        <v>0</v>
      </c>
      <c r="H176" s="134">
        <v>65.575000000000003</v>
      </c>
      <c r="I176" s="134">
        <v>3</v>
      </c>
      <c r="J176" s="134">
        <v>113.51</v>
      </c>
      <c r="K176" s="134">
        <v>4</v>
      </c>
      <c r="L176" s="134">
        <v>0</v>
      </c>
      <c r="M176" s="134">
        <v>179.08500000000001</v>
      </c>
    </row>
    <row r="177" spans="1:13" ht="66" x14ac:dyDescent="0.3">
      <c r="A177" s="132"/>
      <c r="B177" s="136" t="s">
        <v>623</v>
      </c>
      <c r="C177" s="133">
        <v>44.771250000000002</v>
      </c>
      <c r="D177" s="133">
        <v>4</v>
      </c>
      <c r="E177" s="134">
        <v>0</v>
      </c>
      <c r="F177" s="134">
        <v>0</v>
      </c>
      <c r="G177" s="134">
        <v>0</v>
      </c>
      <c r="H177" s="134">
        <v>65.575000000000003</v>
      </c>
      <c r="I177" s="134">
        <v>3</v>
      </c>
      <c r="J177" s="134">
        <v>113.51</v>
      </c>
      <c r="K177" s="134">
        <v>4</v>
      </c>
      <c r="L177" s="134">
        <v>0</v>
      </c>
      <c r="M177" s="134">
        <v>179.08500000000001</v>
      </c>
    </row>
    <row r="178" spans="1:13" ht="33" x14ac:dyDescent="0.3">
      <c r="A178" s="132" t="s">
        <v>364</v>
      </c>
      <c r="B178" s="136" t="s">
        <v>170</v>
      </c>
      <c r="C178" s="133">
        <v>61.879455454545457</v>
      </c>
      <c r="D178" s="133">
        <v>4.4000000000000004</v>
      </c>
      <c r="E178" s="134">
        <v>689.42100000000005</v>
      </c>
      <c r="F178" s="134">
        <v>689.42100000000005</v>
      </c>
      <c r="G178" s="134">
        <v>0</v>
      </c>
      <c r="H178" s="134">
        <v>85.617180000000005</v>
      </c>
      <c r="I178" s="134">
        <v>17</v>
      </c>
      <c r="J178" s="134">
        <v>574.78284000000008</v>
      </c>
      <c r="K178" s="134">
        <v>22</v>
      </c>
      <c r="L178" s="134">
        <v>11.526999999999999</v>
      </c>
      <c r="M178" s="134">
        <v>1361.3480200000001</v>
      </c>
    </row>
    <row r="179" spans="1:13" ht="33" x14ac:dyDescent="0.3">
      <c r="A179" s="132"/>
      <c r="B179" s="136" t="s">
        <v>213</v>
      </c>
      <c r="C179" s="133">
        <v>74.547899999999998</v>
      </c>
      <c r="D179" s="133">
        <v>4</v>
      </c>
      <c r="E179" s="134">
        <v>194.43200000000002</v>
      </c>
      <c r="F179" s="134">
        <v>194.43200000000002</v>
      </c>
      <c r="G179" s="134">
        <v>0</v>
      </c>
      <c r="H179" s="134">
        <v>0</v>
      </c>
      <c r="I179" s="134">
        <v>3</v>
      </c>
      <c r="J179" s="134">
        <v>101.25960000000001</v>
      </c>
      <c r="K179" s="134">
        <v>4</v>
      </c>
      <c r="L179" s="134">
        <v>2.5</v>
      </c>
      <c r="M179" s="134">
        <v>298.19159999999999</v>
      </c>
    </row>
    <row r="180" spans="1:13" ht="49.5" x14ac:dyDescent="0.3">
      <c r="A180" s="132"/>
      <c r="B180" s="136" t="s">
        <v>367</v>
      </c>
      <c r="C180" s="133">
        <v>137.76545333333334</v>
      </c>
      <c r="D180" s="133">
        <v>3</v>
      </c>
      <c r="E180" s="134">
        <v>230.535</v>
      </c>
      <c r="F180" s="134">
        <v>230.535</v>
      </c>
      <c r="G180" s="134">
        <v>0</v>
      </c>
      <c r="H180" s="134">
        <v>85.617180000000005</v>
      </c>
      <c r="I180" s="134">
        <v>2</v>
      </c>
      <c r="J180" s="134">
        <v>85.617180000000005</v>
      </c>
      <c r="K180" s="134">
        <v>3</v>
      </c>
      <c r="L180" s="134">
        <v>11.526999999999999</v>
      </c>
      <c r="M180" s="134">
        <v>413.29635999999999</v>
      </c>
    </row>
    <row r="181" spans="1:13" ht="33" x14ac:dyDescent="0.3">
      <c r="A181" s="132"/>
      <c r="B181" s="136" t="s">
        <v>417</v>
      </c>
      <c r="C181" s="133">
        <v>36.051116</v>
      </c>
      <c r="D181" s="133">
        <v>5</v>
      </c>
      <c r="E181" s="134">
        <v>0</v>
      </c>
      <c r="F181" s="134">
        <v>0</v>
      </c>
      <c r="G181" s="134">
        <v>0</v>
      </c>
      <c r="H181" s="134">
        <v>0</v>
      </c>
      <c r="I181" s="134">
        <v>8</v>
      </c>
      <c r="J181" s="134">
        <v>339.97356000000002</v>
      </c>
      <c r="K181" s="134">
        <v>10</v>
      </c>
      <c r="L181" s="134">
        <v>20.537600000000001</v>
      </c>
      <c r="M181" s="134">
        <v>360.51116000000002</v>
      </c>
    </row>
    <row r="182" spans="1:13" ht="49.5" x14ac:dyDescent="0.3">
      <c r="A182" s="132"/>
      <c r="B182" s="136" t="s">
        <v>419</v>
      </c>
      <c r="C182" s="133">
        <v>97.276744000000008</v>
      </c>
      <c r="D182" s="133">
        <v>5</v>
      </c>
      <c r="E182" s="134">
        <v>0</v>
      </c>
      <c r="F182" s="134">
        <v>0</v>
      </c>
      <c r="G182" s="134">
        <v>0</v>
      </c>
      <c r="H182" s="134">
        <v>222.05392000000001</v>
      </c>
      <c r="I182" s="134">
        <v>4</v>
      </c>
      <c r="J182" s="134">
        <v>246.29220000000001</v>
      </c>
      <c r="K182" s="134">
        <v>5</v>
      </c>
      <c r="L182" s="134">
        <v>18.037600000000001</v>
      </c>
      <c r="M182" s="134">
        <v>486.38372000000004</v>
      </c>
    </row>
    <row r="183" spans="1:13" ht="49.5" x14ac:dyDescent="0.3">
      <c r="A183" s="132"/>
      <c r="B183" s="136" t="s">
        <v>435</v>
      </c>
      <c r="C183" s="133">
        <v>128.42726250000001</v>
      </c>
      <c r="D183" s="133">
        <v>8</v>
      </c>
      <c r="E183" s="134">
        <v>194.15710000000001</v>
      </c>
      <c r="F183" s="134">
        <v>194.15710000000001</v>
      </c>
      <c r="G183" s="134">
        <v>0</v>
      </c>
      <c r="H183" s="134">
        <v>0</v>
      </c>
      <c r="I183" s="134">
        <v>7</v>
      </c>
      <c r="J183" s="134">
        <v>0</v>
      </c>
      <c r="K183" s="134">
        <v>8</v>
      </c>
      <c r="L183" s="134">
        <v>833.26100000000008</v>
      </c>
      <c r="M183" s="134">
        <v>1027.4181000000001</v>
      </c>
    </row>
    <row r="184" spans="1:13" ht="33" x14ac:dyDescent="0.3">
      <c r="A184" s="132"/>
      <c r="B184" s="136" t="s">
        <v>454</v>
      </c>
      <c r="C184" s="133">
        <v>74.547899999999998</v>
      </c>
      <c r="D184" s="133">
        <v>4</v>
      </c>
      <c r="E184" s="134">
        <v>194.43200000000002</v>
      </c>
      <c r="F184" s="134">
        <v>194.43200000000002</v>
      </c>
      <c r="G184" s="134">
        <v>0</v>
      </c>
      <c r="H184" s="134">
        <v>0</v>
      </c>
      <c r="I184" s="134">
        <v>3</v>
      </c>
      <c r="J184" s="134">
        <v>101.25960000000001</v>
      </c>
      <c r="K184" s="134">
        <v>4</v>
      </c>
      <c r="L184" s="134">
        <v>2.5</v>
      </c>
      <c r="M184" s="134">
        <v>298.19159999999999</v>
      </c>
    </row>
    <row r="185" spans="1:13" ht="33" x14ac:dyDescent="0.3">
      <c r="A185" s="132"/>
      <c r="B185" s="136" t="s">
        <v>473</v>
      </c>
      <c r="C185" s="133">
        <v>35.019082857142855</v>
      </c>
      <c r="D185" s="133">
        <v>7</v>
      </c>
      <c r="E185" s="134">
        <v>0</v>
      </c>
      <c r="F185" s="134">
        <v>0</v>
      </c>
      <c r="G185" s="134">
        <v>0</v>
      </c>
      <c r="H185" s="134">
        <v>0</v>
      </c>
      <c r="I185" s="134">
        <v>6</v>
      </c>
      <c r="J185" s="134">
        <v>242.63357999999999</v>
      </c>
      <c r="K185" s="134">
        <v>7</v>
      </c>
      <c r="L185" s="134">
        <v>2.5</v>
      </c>
      <c r="M185" s="134">
        <v>245.13357999999999</v>
      </c>
    </row>
    <row r="186" spans="1:13" ht="33" x14ac:dyDescent="0.3">
      <c r="A186" s="132"/>
      <c r="B186" s="136" t="s">
        <v>583</v>
      </c>
      <c r="C186" s="133">
        <v>24.045339999999999</v>
      </c>
      <c r="D186" s="133">
        <v>4</v>
      </c>
      <c r="E186" s="134">
        <v>0</v>
      </c>
      <c r="F186" s="134"/>
      <c r="G186" s="134">
        <v>0</v>
      </c>
      <c r="H186" s="134">
        <v>0</v>
      </c>
      <c r="I186" s="134">
        <v>3</v>
      </c>
      <c r="J186" s="134">
        <v>93.681359999999998</v>
      </c>
      <c r="K186" s="134">
        <v>4</v>
      </c>
      <c r="L186" s="134">
        <v>2.5</v>
      </c>
      <c r="M186" s="134">
        <v>96.181359999999998</v>
      </c>
    </row>
    <row r="187" spans="1:13" ht="33" x14ac:dyDescent="0.3">
      <c r="A187" s="132"/>
      <c r="B187" s="136" t="s">
        <v>585</v>
      </c>
      <c r="C187" s="133">
        <v>38.106045000000002</v>
      </c>
      <c r="D187" s="133">
        <v>4</v>
      </c>
      <c r="E187" s="134">
        <v>0</v>
      </c>
      <c r="F187" s="134"/>
      <c r="G187" s="134">
        <v>0</v>
      </c>
      <c r="H187" s="134">
        <v>58.742820000000002</v>
      </c>
      <c r="I187" s="134">
        <v>3</v>
      </c>
      <c r="J187" s="134">
        <v>93.681359999999998</v>
      </c>
      <c r="K187" s="134">
        <v>4</v>
      </c>
      <c r="L187" s="134">
        <v>0</v>
      </c>
      <c r="M187" s="134">
        <v>152.42418000000001</v>
      </c>
    </row>
    <row r="188" spans="1:13" ht="49.5" x14ac:dyDescent="0.3">
      <c r="A188" s="132"/>
      <c r="B188" s="136" t="s">
        <v>606</v>
      </c>
      <c r="C188" s="133">
        <v>62.9071</v>
      </c>
      <c r="D188" s="133">
        <v>5</v>
      </c>
      <c r="E188" s="134">
        <v>264.45300000000003</v>
      </c>
      <c r="F188" s="134">
        <v>264.45300000000003</v>
      </c>
      <c r="G188" s="134">
        <v>0</v>
      </c>
      <c r="H188" s="134">
        <v>0</v>
      </c>
      <c r="I188" s="134">
        <v>4</v>
      </c>
      <c r="J188" s="134">
        <v>47.932499999999997</v>
      </c>
      <c r="K188" s="134">
        <v>5</v>
      </c>
      <c r="L188" s="134">
        <v>2.15</v>
      </c>
      <c r="M188" s="134">
        <v>314.53550000000001</v>
      </c>
    </row>
    <row r="189" spans="1:13" ht="33" x14ac:dyDescent="0.3">
      <c r="A189" s="132" t="s">
        <v>889</v>
      </c>
      <c r="B189" s="136" t="s">
        <v>321</v>
      </c>
      <c r="C189" s="133">
        <v>55.970333333333336</v>
      </c>
      <c r="D189" s="133">
        <v>5</v>
      </c>
      <c r="E189" s="134">
        <v>518.11900000000003</v>
      </c>
      <c r="F189" s="134">
        <v>518.11900000000003</v>
      </c>
      <c r="G189" s="134">
        <v>0</v>
      </c>
      <c r="H189" s="134">
        <v>136.11099999999999</v>
      </c>
      <c r="I189" s="134">
        <v>12</v>
      </c>
      <c r="J189" s="134">
        <v>185.32499999999999</v>
      </c>
      <c r="K189" s="134">
        <v>15</v>
      </c>
      <c r="L189" s="134">
        <v>0</v>
      </c>
      <c r="M189" s="134">
        <v>839.55500000000006</v>
      </c>
    </row>
    <row r="190" spans="1:13" ht="66" x14ac:dyDescent="0.3">
      <c r="A190" s="132"/>
      <c r="B190" s="136" t="s">
        <v>322</v>
      </c>
      <c r="C190" s="133">
        <v>15.38</v>
      </c>
      <c r="D190" s="133">
        <v>5</v>
      </c>
      <c r="E190" s="134">
        <v>0</v>
      </c>
      <c r="F190" s="134">
        <v>0</v>
      </c>
      <c r="G190" s="134">
        <v>0</v>
      </c>
      <c r="H190" s="134">
        <v>0</v>
      </c>
      <c r="I190" s="134">
        <v>4</v>
      </c>
      <c r="J190" s="134">
        <v>0</v>
      </c>
      <c r="K190" s="134">
        <v>5</v>
      </c>
      <c r="L190" s="134">
        <v>76.900000000000006</v>
      </c>
      <c r="M190" s="134">
        <v>76.900000000000006</v>
      </c>
    </row>
    <row r="191" spans="1:13" ht="33" x14ac:dyDescent="0.3">
      <c r="A191" s="132"/>
      <c r="B191" s="136" t="s">
        <v>323</v>
      </c>
      <c r="C191" s="133">
        <v>17.6358</v>
      </c>
      <c r="D191" s="133">
        <v>5</v>
      </c>
      <c r="E191" s="134">
        <v>0</v>
      </c>
      <c r="F191" s="134">
        <v>0</v>
      </c>
      <c r="G191" s="134">
        <v>0</v>
      </c>
      <c r="H191" s="134">
        <v>0</v>
      </c>
      <c r="I191" s="134">
        <v>4</v>
      </c>
      <c r="J191" s="134">
        <v>0</v>
      </c>
      <c r="K191" s="134">
        <v>5</v>
      </c>
      <c r="L191" s="134">
        <v>88.179000000000002</v>
      </c>
      <c r="M191" s="134">
        <v>88.179000000000002</v>
      </c>
    </row>
    <row r="192" spans="1:13" ht="66" x14ac:dyDescent="0.3">
      <c r="A192" s="132"/>
      <c r="B192" s="136" t="s">
        <v>324</v>
      </c>
      <c r="C192" s="133">
        <v>14.526000000000005</v>
      </c>
      <c r="D192" s="133">
        <v>3</v>
      </c>
      <c r="E192" s="134">
        <v>0</v>
      </c>
      <c r="F192" s="134">
        <v>0</v>
      </c>
      <c r="G192" s="134">
        <v>0</v>
      </c>
      <c r="H192" s="134">
        <v>23.38000000000001</v>
      </c>
      <c r="I192" s="134">
        <v>2</v>
      </c>
      <c r="J192" s="134">
        <v>1.2980000000000018</v>
      </c>
      <c r="K192" s="134">
        <v>3</v>
      </c>
      <c r="L192" s="134">
        <v>18.900000000000002</v>
      </c>
      <c r="M192" s="134">
        <v>43.578000000000017</v>
      </c>
    </row>
    <row r="193" spans="1:13" ht="82.5" x14ac:dyDescent="0.3">
      <c r="A193" s="132"/>
      <c r="B193" s="136" t="s">
        <v>325</v>
      </c>
      <c r="C193" s="133">
        <v>14.526000000000005</v>
      </c>
      <c r="D193" s="133">
        <v>3</v>
      </c>
      <c r="E193" s="134">
        <v>0</v>
      </c>
      <c r="F193" s="134">
        <v>0</v>
      </c>
      <c r="G193" s="134">
        <v>0</v>
      </c>
      <c r="H193" s="134">
        <v>23.38000000000001</v>
      </c>
      <c r="I193" s="134">
        <v>2</v>
      </c>
      <c r="J193" s="134">
        <v>1.2980000000000018</v>
      </c>
      <c r="K193" s="134">
        <v>3</v>
      </c>
      <c r="L193" s="134">
        <v>18.900000000000002</v>
      </c>
      <c r="M193" s="134">
        <v>43.578000000000017</v>
      </c>
    </row>
    <row r="194" spans="1:13" ht="33" x14ac:dyDescent="0.3">
      <c r="A194" s="132"/>
      <c r="B194" s="136" t="s">
        <v>431</v>
      </c>
      <c r="C194" s="133">
        <v>241.62400000000002</v>
      </c>
      <c r="D194" s="133">
        <v>3</v>
      </c>
      <c r="E194" s="134">
        <v>261.29500000000002</v>
      </c>
      <c r="F194" s="134">
        <v>261.29500000000002</v>
      </c>
      <c r="G194" s="134">
        <v>0</v>
      </c>
      <c r="H194" s="134">
        <v>332.346</v>
      </c>
      <c r="I194" s="134">
        <v>2</v>
      </c>
      <c r="J194" s="134">
        <v>121.496</v>
      </c>
      <c r="K194" s="134">
        <v>3</v>
      </c>
      <c r="L194" s="134">
        <v>9.7349999999999994</v>
      </c>
      <c r="M194" s="134">
        <v>724.87200000000007</v>
      </c>
    </row>
    <row r="195" spans="1:13" ht="33" x14ac:dyDescent="0.3">
      <c r="A195" s="132"/>
      <c r="B195" s="136" t="s">
        <v>534</v>
      </c>
      <c r="C195" s="133">
        <v>124.0735</v>
      </c>
      <c r="D195" s="133">
        <v>4</v>
      </c>
      <c r="E195" s="134">
        <v>229.87200000000001</v>
      </c>
      <c r="F195" s="134">
        <v>229.87200000000001</v>
      </c>
      <c r="G195" s="134">
        <v>0</v>
      </c>
      <c r="H195" s="134">
        <v>140.48599999999999</v>
      </c>
      <c r="I195" s="134">
        <v>3</v>
      </c>
      <c r="J195" s="134">
        <v>125.93600000000001</v>
      </c>
      <c r="K195" s="134">
        <v>4</v>
      </c>
      <c r="L195" s="134">
        <v>0</v>
      </c>
      <c r="M195" s="134">
        <v>496.29399999999998</v>
      </c>
    </row>
    <row r="196" spans="1:13" ht="33" x14ac:dyDescent="0.3">
      <c r="A196" s="132" t="s">
        <v>890</v>
      </c>
      <c r="B196" s="136" t="s">
        <v>441</v>
      </c>
      <c r="C196" s="133">
        <v>110.1982</v>
      </c>
      <c r="D196" s="133">
        <v>5</v>
      </c>
      <c r="E196" s="134">
        <v>232</v>
      </c>
      <c r="F196" s="134">
        <v>232</v>
      </c>
      <c r="G196" s="134">
        <v>0</v>
      </c>
      <c r="H196" s="134">
        <v>203.84399999999999</v>
      </c>
      <c r="I196" s="134">
        <v>4</v>
      </c>
      <c r="J196" s="134">
        <v>115.14700000000001</v>
      </c>
      <c r="K196" s="134">
        <v>5</v>
      </c>
      <c r="L196" s="134">
        <v>0</v>
      </c>
      <c r="M196" s="134">
        <v>550.99099999999999</v>
      </c>
    </row>
    <row r="197" spans="1:13" ht="33" x14ac:dyDescent="0.3">
      <c r="A197" s="132"/>
      <c r="B197" s="136" t="s">
        <v>442</v>
      </c>
      <c r="C197" s="133">
        <v>110.1982</v>
      </c>
      <c r="D197" s="133">
        <v>5</v>
      </c>
      <c r="E197" s="134">
        <v>232</v>
      </c>
      <c r="F197" s="134">
        <v>232</v>
      </c>
      <c r="G197" s="134">
        <v>0</v>
      </c>
      <c r="H197" s="134">
        <v>203.84399999999999</v>
      </c>
      <c r="I197" s="134">
        <v>4</v>
      </c>
      <c r="J197" s="134">
        <v>115.14700000000001</v>
      </c>
      <c r="K197" s="134">
        <v>5</v>
      </c>
      <c r="L197" s="134">
        <v>0</v>
      </c>
      <c r="M197" s="134">
        <v>550.99099999999999</v>
      </c>
    </row>
    <row r="198" spans="1:13" ht="49.5" x14ac:dyDescent="0.3">
      <c r="A198" s="132"/>
      <c r="B198" s="136" t="s">
        <v>891</v>
      </c>
      <c r="C198" s="133">
        <v>106.21020000000001</v>
      </c>
      <c r="D198" s="133">
        <v>5</v>
      </c>
      <c r="E198" s="134">
        <v>232</v>
      </c>
      <c r="F198" s="134">
        <v>232</v>
      </c>
      <c r="G198" s="134">
        <v>0</v>
      </c>
      <c r="H198" s="134">
        <v>183.904</v>
      </c>
      <c r="I198" s="134">
        <v>4</v>
      </c>
      <c r="J198" s="134">
        <v>115.14700000000001</v>
      </c>
      <c r="K198" s="134">
        <v>5</v>
      </c>
      <c r="L198" s="134">
        <v>0</v>
      </c>
      <c r="M198" s="134">
        <v>531.05100000000004</v>
      </c>
    </row>
    <row r="199" spans="1:13" ht="49.5" x14ac:dyDescent="0.3">
      <c r="A199" s="132"/>
      <c r="B199" s="136" t="s">
        <v>467</v>
      </c>
      <c r="C199" s="133">
        <v>34.691249999999997</v>
      </c>
      <c r="D199" s="133">
        <v>4</v>
      </c>
      <c r="E199" s="134">
        <v>0</v>
      </c>
      <c r="F199" s="134">
        <v>0</v>
      </c>
      <c r="G199" s="134">
        <v>0</v>
      </c>
      <c r="H199" s="134">
        <v>0</v>
      </c>
      <c r="I199" s="134">
        <v>3</v>
      </c>
      <c r="J199" s="134">
        <v>121.66</v>
      </c>
      <c r="K199" s="134">
        <v>4</v>
      </c>
      <c r="L199" s="134">
        <v>17.105</v>
      </c>
      <c r="M199" s="134">
        <v>138.76499999999999</v>
      </c>
    </row>
    <row r="200" spans="1:13" ht="33" x14ac:dyDescent="0.3">
      <c r="A200" s="132"/>
      <c r="B200" s="136" t="s">
        <v>618</v>
      </c>
      <c r="C200" s="133">
        <v>84.598333333333343</v>
      </c>
      <c r="D200" s="133">
        <v>3</v>
      </c>
      <c r="E200" s="134">
        <v>75.418999999999997</v>
      </c>
      <c r="F200" s="134">
        <v>75.418999999999997</v>
      </c>
      <c r="G200" s="134">
        <v>0</v>
      </c>
      <c r="H200" s="134">
        <v>70.873999999999995</v>
      </c>
      <c r="I200" s="134">
        <v>2</v>
      </c>
      <c r="J200" s="134">
        <v>85.048000000000002</v>
      </c>
      <c r="K200" s="134">
        <v>3</v>
      </c>
      <c r="L200" s="134">
        <v>22.454000000000001</v>
      </c>
      <c r="M200" s="134">
        <v>253.79500000000002</v>
      </c>
    </row>
    <row r="201" spans="1:13" ht="66" x14ac:dyDescent="0.3">
      <c r="A201" s="132"/>
      <c r="B201" s="136" t="s">
        <v>892</v>
      </c>
      <c r="C201" s="133">
        <v>67.61333333333333</v>
      </c>
      <c r="D201" s="133">
        <v>3</v>
      </c>
      <c r="E201" s="134">
        <v>46.917999999999999</v>
      </c>
      <c r="F201" s="134">
        <v>46.917999999999999</v>
      </c>
      <c r="G201" s="134">
        <v>0</v>
      </c>
      <c r="H201" s="134">
        <v>70.873999999999995</v>
      </c>
      <c r="I201" s="134">
        <v>2</v>
      </c>
      <c r="J201" s="134">
        <v>85.048000000000002</v>
      </c>
      <c r="K201" s="134">
        <v>3</v>
      </c>
      <c r="L201" s="134">
        <v>0</v>
      </c>
      <c r="M201" s="134">
        <v>202.84</v>
      </c>
    </row>
    <row r="202" spans="1:13" ht="33" x14ac:dyDescent="0.3">
      <c r="A202" s="132" t="s">
        <v>893</v>
      </c>
      <c r="B202" s="136" t="s">
        <v>894</v>
      </c>
      <c r="C202" s="133">
        <v>173.4385</v>
      </c>
      <c r="D202" s="133">
        <v>4</v>
      </c>
      <c r="E202" s="134">
        <v>244.38900000000001</v>
      </c>
      <c r="F202" s="134">
        <v>244.38900000000001</v>
      </c>
      <c r="G202" s="134">
        <v>0</v>
      </c>
      <c r="H202" s="134">
        <v>256.90600000000001</v>
      </c>
      <c r="I202" s="134">
        <v>3</v>
      </c>
      <c r="J202" s="134">
        <v>192.459</v>
      </c>
      <c r="K202" s="134">
        <v>4</v>
      </c>
      <c r="L202" s="134">
        <v>0</v>
      </c>
      <c r="M202" s="134">
        <v>693.75400000000002</v>
      </c>
    </row>
    <row r="203" spans="1:13" ht="33" x14ac:dyDescent="0.3">
      <c r="A203" s="132" t="s">
        <v>895</v>
      </c>
      <c r="B203" s="136" t="s">
        <v>208</v>
      </c>
      <c r="C203" s="133">
        <v>219.41099999999997</v>
      </c>
      <c r="D203" s="133">
        <v>3</v>
      </c>
      <c r="E203" s="134">
        <v>323.60199999999998</v>
      </c>
      <c r="F203" s="134">
        <v>323.60199999999998</v>
      </c>
      <c r="G203" s="134">
        <v>0</v>
      </c>
      <c r="H203" s="134">
        <v>152.72899999999998</v>
      </c>
      <c r="I203" s="134">
        <v>2</v>
      </c>
      <c r="J203" s="134">
        <v>181.90199999999999</v>
      </c>
      <c r="K203" s="134">
        <v>3</v>
      </c>
      <c r="L203" s="134">
        <v>0</v>
      </c>
      <c r="M203" s="134">
        <v>658.23299999999995</v>
      </c>
    </row>
    <row r="204" spans="1:13" ht="33" x14ac:dyDescent="0.3">
      <c r="A204" s="132" t="s">
        <v>896</v>
      </c>
      <c r="B204" s="136" t="s">
        <v>171</v>
      </c>
      <c r="C204" s="133">
        <v>195.20463999999998</v>
      </c>
      <c r="D204" s="133">
        <v>2.6666666666666665</v>
      </c>
      <c r="E204" s="134">
        <v>1022</v>
      </c>
      <c r="F204" s="134">
        <v>1022</v>
      </c>
      <c r="G204" s="134">
        <v>0</v>
      </c>
      <c r="H204" s="134">
        <v>268.05703999999997</v>
      </c>
      <c r="I204" s="134">
        <v>6</v>
      </c>
      <c r="J204" s="134">
        <v>271.58008000000001</v>
      </c>
      <c r="K204" s="134">
        <v>8</v>
      </c>
      <c r="L204" s="134">
        <v>0</v>
      </c>
      <c r="M204" s="134">
        <v>1561.6371199999999</v>
      </c>
    </row>
    <row r="205" spans="1:13" ht="33" x14ac:dyDescent="0.3">
      <c r="A205" s="132"/>
      <c r="B205" s="136" t="s">
        <v>378</v>
      </c>
      <c r="C205" s="133">
        <v>123.83783333333334</v>
      </c>
      <c r="D205" s="133">
        <v>6</v>
      </c>
      <c r="E205" s="134">
        <v>326.05</v>
      </c>
      <c r="F205" s="134">
        <v>326.05</v>
      </c>
      <c r="G205" s="134">
        <v>0</v>
      </c>
      <c r="H205" s="134">
        <v>215.13800000000001</v>
      </c>
      <c r="I205" s="134">
        <v>5</v>
      </c>
      <c r="J205" s="134">
        <v>201.839</v>
      </c>
      <c r="K205" s="134">
        <v>6</v>
      </c>
      <c r="L205" s="134">
        <v>0</v>
      </c>
      <c r="M205" s="134">
        <v>743.02700000000004</v>
      </c>
    </row>
    <row r="206" spans="1:13" ht="49.5" x14ac:dyDescent="0.3">
      <c r="A206" s="132"/>
      <c r="B206" s="136" t="s">
        <v>462</v>
      </c>
      <c r="C206" s="133">
        <v>138.09013333333334</v>
      </c>
      <c r="D206" s="133">
        <v>5</v>
      </c>
      <c r="E206" s="134">
        <v>823.75</v>
      </c>
      <c r="F206" s="134">
        <v>823.75</v>
      </c>
      <c r="G206" s="134">
        <v>0</v>
      </c>
      <c r="H206" s="134">
        <v>639.74070000000006</v>
      </c>
      <c r="I206" s="134">
        <v>12</v>
      </c>
      <c r="J206" s="134">
        <v>564.46130000000005</v>
      </c>
      <c r="K206" s="134">
        <v>15</v>
      </c>
      <c r="L206" s="134">
        <v>43.4</v>
      </c>
      <c r="M206" s="134">
        <v>2071.3520000000003</v>
      </c>
    </row>
    <row r="207" spans="1:13" ht="33" x14ac:dyDescent="0.3">
      <c r="A207" s="132"/>
      <c r="B207" s="136" t="s">
        <v>379</v>
      </c>
      <c r="C207" s="133">
        <v>240.35296666666667</v>
      </c>
      <c r="D207" s="133">
        <v>3</v>
      </c>
      <c r="E207" s="134">
        <v>744.49900000000002</v>
      </c>
      <c r="F207" s="134">
        <v>744.49900000000002</v>
      </c>
      <c r="G207" s="134">
        <v>0</v>
      </c>
      <c r="H207" s="134">
        <v>345.36203999999998</v>
      </c>
      <c r="I207" s="134">
        <v>4</v>
      </c>
      <c r="J207" s="134">
        <v>352.25675999999999</v>
      </c>
      <c r="K207" s="134">
        <v>6</v>
      </c>
      <c r="L207" s="134">
        <v>0</v>
      </c>
      <c r="M207" s="134">
        <v>1442.1178</v>
      </c>
    </row>
    <row r="208" spans="1:13" ht="66" x14ac:dyDescent="0.3">
      <c r="A208" s="132"/>
      <c r="B208" s="136" t="s">
        <v>409</v>
      </c>
      <c r="C208" s="133">
        <v>139.19486666666668</v>
      </c>
      <c r="D208" s="133">
        <v>3</v>
      </c>
      <c r="E208" s="134">
        <v>127.7</v>
      </c>
      <c r="F208" s="134">
        <v>127.7</v>
      </c>
      <c r="G208" s="134">
        <v>0</v>
      </c>
      <c r="H208" s="134">
        <v>153.928</v>
      </c>
      <c r="I208" s="134">
        <v>2</v>
      </c>
      <c r="J208" s="134">
        <v>135.95660000000001</v>
      </c>
      <c r="K208" s="134">
        <v>3</v>
      </c>
      <c r="L208" s="134">
        <v>0</v>
      </c>
      <c r="M208" s="134">
        <v>417.58460000000002</v>
      </c>
    </row>
    <row r="209" spans="1:13" ht="33" x14ac:dyDescent="0.3">
      <c r="A209" s="132"/>
      <c r="B209" s="136" t="s">
        <v>424</v>
      </c>
      <c r="C209" s="133">
        <v>189.86762166666665</v>
      </c>
      <c r="D209" s="133">
        <v>6</v>
      </c>
      <c r="E209" s="134">
        <v>820</v>
      </c>
      <c r="F209" s="134">
        <v>820</v>
      </c>
      <c r="G209" s="134">
        <v>0</v>
      </c>
      <c r="H209" s="134">
        <v>855.12999999999988</v>
      </c>
      <c r="I209" s="134">
        <v>10</v>
      </c>
      <c r="J209" s="134">
        <v>540.98145999999997</v>
      </c>
      <c r="K209" s="134">
        <v>12</v>
      </c>
      <c r="L209" s="134">
        <v>62.3</v>
      </c>
      <c r="M209" s="134">
        <v>2278.4114599999998</v>
      </c>
    </row>
    <row r="210" spans="1:13" ht="33" x14ac:dyDescent="0.3">
      <c r="A210" s="132"/>
      <c r="B210" s="136" t="s">
        <v>425</v>
      </c>
      <c r="C210" s="133">
        <v>241.46184333333335</v>
      </c>
      <c r="D210" s="133">
        <v>6</v>
      </c>
      <c r="E210" s="134">
        <v>550</v>
      </c>
      <c r="F210" s="134">
        <v>550</v>
      </c>
      <c r="G210" s="134">
        <v>0</v>
      </c>
      <c r="H210" s="134">
        <v>584.45529999999997</v>
      </c>
      <c r="I210" s="134">
        <v>5</v>
      </c>
      <c r="J210" s="134">
        <v>314.31576000000001</v>
      </c>
      <c r="K210" s="134">
        <v>6</v>
      </c>
      <c r="L210" s="134">
        <v>0</v>
      </c>
      <c r="M210" s="134">
        <v>1448.77106</v>
      </c>
    </row>
    <row r="211" spans="1:13" ht="49.5" x14ac:dyDescent="0.3">
      <c r="A211" s="132"/>
      <c r="B211" s="136" t="s">
        <v>461</v>
      </c>
      <c r="C211" s="133">
        <v>151.79006666666666</v>
      </c>
      <c r="D211" s="133">
        <v>6</v>
      </c>
      <c r="E211" s="134">
        <v>370</v>
      </c>
      <c r="F211" s="134">
        <v>370</v>
      </c>
      <c r="G211" s="134">
        <v>0</v>
      </c>
      <c r="H211" s="134">
        <v>270.67469999999997</v>
      </c>
      <c r="I211" s="134">
        <v>5</v>
      </c>
      <c r="J211" s="134">
        <v>226.66569999999999</v>
      </c>
      <c r="K211" s="134">
        <v>6</v>
      </c>
      <c r="L211" s="134">
        <v>43.4</v>
      </c>
      <c r="M211" s="134">
        <v>910.74040000000002</v>
      </c>
    </row>
    <row r="212" spans="1:13" ht="49.5" x14ac:dyDescent="0.3">
      <c r="A212" s="132"/>
      <c r="B212" s="136" t="s">
        <v>512</v>
      </c>
      <c r="C212" s="133">
        <v>153.63842666666667</v>
      </c>
      <c r="D212" s="133">
        <v>3</v>
      </c>
      <c r="E212" s="134">
        <v>270</v>
      </c>
      <c r="F212" s="134">
        <v>270</v>
      </c>
      <c r="G212" s="134">
        <v>0</v>
      </c>
      <c r="H212" s="134">
        <v>86.191999999999993</v>
      </c>
      <c r="I212" s="134">
        <v>2</v>
      </c>
      <c r="J212" s="134">
        <v>104.72328</v>
      </c>
      <c r="K212" s="134">
        <v>3</v>
      </c>
      <c r="L212" s="134">
        <v>0</v>
      </c>
      <c r="M212" s="134">
        <v>460.91528</v>
      </c>
    </row>
    <row r="213" spans="1:13" ht="33" x14ac:dyDescent="0.3">
      <c r="A213" s="132"/>
      <c r="B213" s="136" t="s">
        <v>643</v>
      </c>
      <c r="C213" s="133">
        <v>282.17393333333331</v>
      </c>
      <c r="D213" s="133">
        <v>3</v>
      </c>
      <c r="E213" s="134">
        <v>497.8</v>
      </c>
      <c r="F213" s="134">
        <v>497.8</v>
      </c>
      <c r="G213" s="134">
        <v>0</v>
      </c>
      <c r="H213" s="134">
        <v>181.86503999999999</v>
      </c>
      <c r="I213" s="134">
        <v>2</v>
      </c>
      <c r="J213" s="134">
        <v>166.85676000000001</v>
      </c>
      <c r="K213" s="134">
        <v>3</v>
      </c>
      <c r="L213" s="134">
        <v>0</v>
      </c>
      <c r="M213" s="134">
        <v>846.52179999999998</v>
      </c>
    </row>
    <row r="214" spans="1:13" ht="33" x14ac:dyDescent="0.3">
      <c r="A214" s="132" t="s">
        <v>908</v>
      </c>
      <c r="B214" s="136" t="s">
        <v>172</v>
      </c>
      <c r="C214" s="133">
        <v>136.06235714285714</v>
      </c>
      <c r="D214" s="133">
        <v>3.5</v>
      </c>
      <c r="E214" s="134">
        <v>807.94799999999998</v>
      </c>
      <c r="F214" s="134">
        <v>807.94799999999998</v>
      </c>
      <c r="G214" s="134">
        <v>0</v>
      </c>
      <c r="H214" s="134">
        <v>385.83</v>
      </c>
      <c r="I214" s="134">
        <v>11</v>
      </c>
      <c r="J214" s="134">
        <v>711.09500000000003</v>
      </c>
      <c r="K214" s="134">
        <v>14</v>
      </c>
      <c r="L214" s="134">
        <v>0</v>
      </c>
      <c r="M214" s="134">
        <v>1904.873</v>
      </c>
    </row>
    <row r="215" spans="1:13" ht="49.5" x14ac:dyDescent="0.3">
      <c r="A215" s="132"/>
      <c r="B215" s="136" t="s">
        <v>173</v>
      </c>
      <c r="C215" s="133">
        <v>151.27975000000001</v>
      </c>
      <c r="D215" s="133">
        <v>4</v>
      </c>
      <c r="E215" s="134">
        <v>263.18099999999998</v>
      </c>
      <c r="F215" s="134">
        <v>263.18099999999998</v>
      </c>
      <c r="G215" s="134">
        <v>0</v>
      </c>
      <c r="H215" s="134">
        <v>152.06899999999999</v>
      </c>
      <c r="I215" s="134">
        <v>3</v>
      </c>
      <c r="J215" s="134">
        <v>189.869</v>
      </c>
      <c r="K215" s="134">
        <v>4</v>
      </c>
      <c r="L215" s="134">
        <v>0</v>
      </c>
      <c r="M215" s="134">
        <v>605.11900000000003</v>
      </c>
    </row>
    <row r="216" spans="1:13" ht="49.5" x14ac:dyDescent="0.3">
      <c r="A216" s="132"/>
      <c r="B216" s="136" t="s">
        <v>174</v>
      </c>
      <c r="C216" s="133">
        <v>155.68735714285714</v>
      </c>
      <c r="D216" s="133">
        <v>4.666666666666667</v>
      </c>
      <c r="E216" s="134">
        <v>1064.3320000000001</v>
      </c>
      <c r="F216" s="134">
        <v>1064.3320000000001</v>
      </c>
      <c r="G216" s="134">
        <v>0</v>
      </c>
      <c r="H216" s="134">
        <v>572.09199999999998</v>
      </c>
      <c r="I216" s="134">
        <v>11</v>
      </c>
      <c r="J216" s="134">
        <v>474.97</v>
      </c>
      <c r="K216" s="134">
        <v>14</v>
      </c>
      <c r="L216" s="134">
        <v>68.228999999999999</v>
      </c>
      <c r="M216" s="134">
        <v>2179.623</v>
      </c>
    </row>
    <row r="217" spans="1:13" ht="33" x14ac:dyDescent="0.3">
      <c r="A217" s="132"/>
      <c r="B217" s="136" t="s">
        <v>175</v>
      </c>
      <c r="C217" s="133">
        <v>84.597499999999997</v>
      </c>
      <c r="D217" s="133">
        <v>2</v>
      </c>
      <c r="E217" s="134">
        <v>204.01499999999999</v>
      </c>
      <c r="F217" s="134">
        <v>204.01499999999999</v>
      </c>
      <c r="G217" s="134">
        <v>0</v>
      </c>
      <c r="H217" s="134">
        <v>46.261000000000003</v>
      </c>
      <c r="I217" s="134">
        <v>2</v>
      </c>
      <c r="J217" s="134">
        <v>88.114000000000004</v>
      </c>
      <c r="K217" s="134">
        <v>4</v>
      </c>
      <c r="L217" s="134">
        <v>0</v>
      </c>
      <c r="M217" s="134">
        <v>338.39</v>
      </c>
    </row>
    <row r="218" spans="1:13" ht="49.5" x14ac:dyDescent="0.3">
      <c r="A218" s="132"/>
      <c r="B218" s="136" t="s">
        <v>176</v>
      </c>
      <c r="C218" s="133">
        <v>89.25363636363636</v>
      </c>
      <c r="D218" s="133">
        <v>5.5</v>
      </c>
      <c r="E218" s="134">
        <v>486.31299999999999</v>
      </c>
      <c r="F218" s="134">
        <v>486.31299999999999</v>
      </c>
      <c r="G218" s="134">
        <v>0</v>
      </c>
      <c r="H218" s="134">
        <v>275.63200000000001</v>
      </c>
      <c r="I218" s="134">
        <v>9</v>
      </c>
      <c r="J218" s="134">
        <v>219.84499999999997</v>
      </c>
      <c r="K218" s="134">
        <v>11</v>
      </c>
      <c r="L218" s="134">
        <v>0</v>
      </c>
      <c r="M218" s="134">
        <v>981.79</v>
      </c>
    </row>
    <row r="219" spans="1:13" ht="49.5" x14ac:dyDescent="0.3">
      <c r="A219" s="132"/>
      <c r="B219" s="136" t="s">
        <v>177</v>
      </c>
      <c r="C219" s="133">
        <v>73.382857142857148</v>
      </c>
      <c r="D219" s="133">
        <v>7</v>
      </c>
      <c r="E219" s="134">
        <v>292.17200000000003</v>
      </c>
      <c r="F219" s="134">
        <v>292.17200000000003</v>
      </c>
      <c r="G219" s="134">
        <v>0</v>
      </c>
      <c r="H219" s="134">
        <v>133.012</v>
      </c>
      <c r="I219" s="134">
        <v>6</v>
      </c>
      <c r="J219" s="134">
        <v>88.495999999999995</v>
      </c>
      <c r="K219" s="134">
        <v>7</v>
      </c>
      <c r="L219" s="134">
        <v>0</v>
      </c>
      <c r="M219" s="134">
        <v>513.68000000000006</v>
      </c>
    </row>
    <row r="220" spans="1:13" ht="49.5" x14ac:dyDescent="0.3">
      <c r="A220" s="132"/>
      <c r="B220" s="136" t="s">
        <v>252</v>
      </c>
      <c r="C220" s="133">
        <v>152.39957142857142</v>
      </c>
      <c r="D220" s="133">
        <v>7</v>
      </c>
      <c r="E220" s="134">
        <v>771.84199999999998</v>
      </c>
      <c r="F220" s="134">
        <v>771.84199999999998</v>
      </c>
      <c r="G220" s="134">
        <v>0</v>
      </c>
      <c r="H220" s="134">
        <v>138.62100000000001</v>
      </c>
      <c r="I220" s="134">
        <v>6</v>
      </c>
      <c r="J220" s="134">
        <v>156.334</v>
      </c>
      <c r="K220" s="134">
        <v>7</v>
      </c>
      <c r="L220" s="134">
        <v>0</v>
      </c>
      <c r="M220" s="134">
        <v>1066.797</v>
      </c>
    </row>
    <row r="221" spans="1:13" ht="66" x14ac:dyDescent="0.3">
      <c r="A221" s="132"/>
      <c r="B221" s="136" t="s">
        <v>251</v>
      </c>
      <c r="C221" s="133">
        <v>72.38000000000001</v>
      </c>
      <c r="D221" s="133">
        <v>3</v>
      </c>
      <c r="E221" s="134">
        <v>111.3</v>
      </c>
      <c r="F221" s="134">
        <v>111.3</v>
      </c>
      <c r="G221" s="134">
        <v>0</v>
      </c>
      <c r="H221" s="134">
        <v>46.261000000000003</v>
      </c>
      <c r="I221" s="134">
        <v>2</v>
      </c>
      <c r="J221" s="134">
        <v>59.579000000000001</v>
      </c>
      <c r="K221" s="134">
        <v>3</v>
      </c>
      <c r="L221" s="134">
        <v>0</v>
      </c>
      <c r="M221" s="134">
        <v>217.14000000000001</v>
      </c>
    </row>
    <row r="222" spans="1:13" ht="66" x14ac:dyDescent="0.3">
      <c r="A222" s="132"/>
      <c r="B222" s="136" t="s">
        <v>262</v>
      </c>
      <c r="C222" s="133">
        <v>72.38000000000001</v>
      </c>
      <c r="D222" s="133">
        <v>3</v>
      </c>
      <c r="E222" s="134">
        <v>111.3</v>
      </c>
      <c r="F222" s="134">
        <v>111.3</v>
      </c>
      <c r="G222" s="134">
        <v>0</v>
      </c>
      <c r="H222" s="134">
        <v>46.261000000000003</v>
      </c>
      <c r="I222" s="134">
        <v>2</v>
      </c>
      <c r="J222" s="134">
        <v>59.579000000000001</v>
      </c>
      <c r="K222" s="134">
        <v>3</v>
      </c>
      <c r="L222" s="134">
        <v>0</v>
      </c>
      <c r="M222" s="134">
        <v>217.14000000000001</v>
      </c>
    </row>
    <row r="223" spans="1:13" ht="33" x14ac:dyDescent="0.3">
      <c r="A223" s="132"/>
      <c r="B223" s="136" t="s">
        <v>253</v>
      </c>
      <c r="C223" s="133">
        <v>188.05306249999998</v>
      </c>
      <c r="D223" s="133">
        <v>3.2</v>
      </c>
      <c r="E223" s="134">
        <v>1201.4039999999998</v>
      </c>
      <c r="F223" s="134">
        <v>1201.4039999999998</v>
      </c>
      <c r="G223" s="134">
        <v>0</v>
      </c>
      <c r="H223" s="134">
        <v>1174.8610000000001</v>
      </c>
      <c r="I223" s="134">
        <v>11</v>
      </c>
      <c r="J223" s="134">
        <v>632.58399999999995</v>
      </c>
      <c r="K223" s="134">
        <v>16</v>
      </c>
      <c r="L223" s="134">
        <v>0</v>
      </c>
      <c r="M223" s="134">
        <v>3008.8489999999997</v>
      </c>
    </row>
    <row r="224" spans="1:13" ht="82.5" x14ac:dyDescent="0.3">
      <c r="A224" s="132"/>
      <c r="B224" s="136" t="s">
        <v>265</v>
      </c>
      <c r="C224" s="133">
        <v>94.950499999999991</v>
      </c>
      <c r="D224" s="133">
        <v>6</v>
      </c>
      <c r="E224" s="134">
        <v>529.101</v>
      </c>
      <c r="F224" s="134">
        <v>529.101</v>
      </c>
      <c r="G224" s="134">
        <v>0</v>
      </c>
      <c r="H224" s="134">
        <v>593.78300000000002</v>
      </c>
      <c r="I224" s="134">
        <v>15</v>
      </c>
      <c r="J224" s="134">
        <v>586.22500000000002</v>
      </c>
      <c r="K224" s="134">
        <v>18</v>
      </c>
      <c r="L224" s="134">
        <v>0</v>
      </c>
      <c r="M224" s="134">
        <v>1709.1089999999999</v>
      </c>
    </row>
    <row r="225" spans="1:13" ht="66" x14ac:dyDescent="0.3">
      <c r="A225" s="132"/>
      <c r="B225" s="136" t="s">
        <v>370</v>
      </c>
      <c r="C225" s="133">
        <v>235.34075000000001</v>
      </c>
      <c r="D225" s="133">
        <v>4</v>
      </c>
      <c r="E225" s="134">
        <v>461.9</v>
      </c>
      <c r="F225" s="134">
        <v>461.9</v>
      </c>
      <c r="G225" s="134">
        <v>0</v>
      </c>
      <c r="H225" s="134">
        <v>264.089</v>
      </c>
      <c r="I225" s="134">
        <v>3</v>
      </c>
      <c r="J225" s="134">
        <v>215.374</v>
      </c>
      <c r="K225" s="134">
        <v>4</v>
      </c>
      <c r="L225" s="134">
        <v>0</v>
      </c>
      <c r="M225" s="134">
        <v>941.36300000000006</v>
      </c>
    </row>
    <row r="226" spans="1:13" ht="82.5" x14ac:dyDescent="0.3">
      <c r="A226" s="132"/>
      <c r="B226" s="136" t="s">
        <v>372</v>
      </c>
      <c r="C226" s="133">
        <v>170.68914285714285</v>
      </c>
      <c r="D226" s="133">
        <v>7</v>
      </c>
      <c r="E226" s="134">
        <v>286.94400000000002</v>
      </c>
      <c r="F226" s="134">
        <v>286.94400000000002</v>
      </c>
      <c r="G226" s="134">
        <v>0</v>
      </c>
      <c r="H226" s="134">
        <v>529.81100000000004</v>
      </c>
      <c r="I226" s="134">
        <v>6</v>
      </c>
      <c r="J226" s="134">
        <v>378.06900000000002</v>
      </c>
      <c r="K226" s="134">
        <v>7</v>
      </c>
      <c r="L226" s="134">
        <v>0</v>
      </c>
      <c r="M226" s="134">
        <v>1194.8240000000001</v>
      </c>
    </row>
    <row r="227" spans="1:13" ht="66" x14ac:dyDescent="0.3">
      <c r="A227" s="132"/>
      <c r="B227" s="136" t="s">
        <v>373</v>
      </c>
      <c r="C227" s="133">
        <v>175.06428571428569</v>
      </c>
      <c r="D227" s="133">
        <v>7</v>
      </c>
      <c r="E227" s="134">
        <v>286.94400000000002</v>
      </c>
      <c r="F227" s="134">
        <v>286.94400000000002</v>
      </c>
      <c r="G227" s="134">
        <v>0</v>
      </c>
      <c r="H227" s="134">
        <v>547.68299999999999</v>
      </c>
      <c r="I227" s="134">
        <v>6</v>
      </c>
      <c r="J227" s="134">
        <v>390.82299999999998</v>
      </c>
      <c r="K227" s="134">
        <v>7</v>
      </c>
      <c r="L227" s="134">
        <v>0</v>
      </c>
      <c r="M227" s="134">
        <v>1225.4499999999998</v>
      </c>
    </row>
    <row r="228" spans="1:13" ht="33" x14ac:dyDescent="0.3">
      <c r="A228" s="132"/>
      <c r="B228" s="136" t="s">
        <v>375</v>
      </c>
      <c r="C228" s="133">
        <v>28.928000000000001</v>
      </c>
      <c r="D228" s="133">
        <v>3</v>
      </c>
      <c r="E228" s="134">
        <v>0</v>
      </c>
      <c r="F228" s="134">
        <v>0</v>
      </c>
      <c r="G228" s="134">
        <v>0</v>
      </c>
      <c r="H228" s="134">
        <v>0</v>
      </c>
      <c r="I228" s="134">
        <v>2</v>
      </c>
      <c r="J228" s="134">
        <v>86.784000000000006</v>
      </c>
      <c r="K228" s="134">
        <v>3</v>
      </c>
      <c r="L228" s="134">
        <v>0</v>
      </c>
      <c r="M228" s="134">
        <v>86.784000000000006</v>
      </c>
    </row>
    <row r="229" spans="1:13" ht="66" x14ac:dyDescent="0.3">
      <c r="A229" s="132"/>
      <c r="B229" s="136" t="s">
        <v>377</v>
      </c>
      <c r="C229" s="133">
        <v>94.950499999999991</v>
      </c>
      <c r="D229" s="133">
        <v>6</v>
      </c>
      <c r="E229" s="134">
        <v>529.101</v>
      </c>
      <c r="F229" s="134">
        <v>529.101</v>
      </c>
      <c r="G229" s="134">
        <v>0</v>
      </c>
      <c r="H229" s="134">
        <v>593.78300000000002</v>
      </c>
      <c r="I229" s="134">
        <v>15</v>
      </c>
      <c r="J229" s="134">
        <v>586.22500000000002</v>
      </c>
      <c r="K229" s="134">
        <v>18</v>
      </c>
      <c r="L229" s="134">
        <v>0</v>
      </c>
      <c r="M229" s="134">
        <v>1709.1089999999999</v>
      </c>
    </row>
    <row r="230" spans="1:13" ht="66" x14ac:dyDescent="0.3">
      <c r="A230" s="132"/>
      <c r="B230" s="136" t="s">
        <v>500</v>
      </c>
      <c r="C230" s="133">
        <v>72.38000000000001</v>
      </c>
      <c r="D230" s="133">
        <v>3</v>
      </c>
      <c r="E230" s="134">
        <v>111.3</v>
      </c>
      <c r="F230" s="134">
        <v>111.3</v>
      </c>
      <c r="G230" s="134">
        <v>0</v>
      </c>
      <c r="H230" s="134">
        <v>46.261000000000003</v>
      </c>
      <c r="I230" s="134">
        <v>2</v>
      </c>
      <c r="J230" s="134">
        <v>59.579000000000001</v>
      </c>
      <c r="K230" s="134">
        <v>3</v>
      </c>
      <c r="L230" s="134">
        <v>0</v>
      </c>
      <c r="M230" s="134">
        <v>217.14000000000001</v>
      </c>
    </row>
    <row r="231" spans="1:13" ht="49.5" x14ac:dyDescent="0.3">
      <c r="A231" s="132"/>
      <c r="B231" s="136" t="s">
        <v>509</v>
      </c>
      <c r="C231" s="133">
        <v>401.04372000000001</v>
      </c>
      <c r="D231" s="133">
        <v>1</v>
      </c>
      <c r="E231" s="134">
        <v>314.89</v>
      </c>
      <c r="F231" s="134">
        <v>314.89</v>
      </c>
      <c r="G231" s="134">
        <v>0</v>
      </c>
      <c r="H231" s="134">
        <v>53.555</v>
      </c>
      <c r="I231" s="134">
        <v>1</v>
      </c>
      <c r="J231" s="134">
        <v>32.59872</v>
      </c>
      <c r="K231" s="134">
        <v>1</v>
      </c>
      <c r="L231" s="134">
        <v>0</v>
      </c>
      <c r="M231" s="134">
        <v>401.04372000000001</v>
      </c>
    </row>
    <row r="232" spans="1:13" ht="33" x14ac:dyDescent="0.3">
      <c r="A232" s="132"/>
      <c r="B232" s="136" t="s">
        <v>521</v>
      </c>
      <c r="C232" s="133">
        <v>222.125</v>
      </c>
      <c r="D232" s="133">
        <v>3</v>
      </c>
      <c r="E232" s="134">
        <v>329.16500000000002</v>
      </c>
      <c r="F232" s="134">
        <v>329.16500000000002</v>
      </c>
      <c r="G232" s="134">
        <v>0</v>
      </c>
      <c r="H232" s="134">
        <v>173.423</v>
      </c>
      <c r="I232" s="134">
        <v>2</v>
      </c>
      <c r="J232" s="134">
        <v>163.78700000000001</v>
      </c>
      <c r="K232" s="134">
        <v>3</v>
      </c>
      <c r="L232" s="134">
        <v>0</v>
      </c>
      <c r="M232" s="134">
        <v>666.375</v>
      </c>
    </row>
    <row r="233" spans="1:13" ht="66" x14ac:dyDescent="0.3">
      <c r="A233" s="132"/>
      <c r="B233" s="136" t="s">
        <v>523</v>
      </c>
      <c r="C233" s="133">
        <v>152.39957142857142</v>
      </c>
      <c r="D233" s="133">
        <v>7</v>
      </c>
      <c r="E233" s="134">
        <v>771.84199999999998</v>
      </c>
      <c r="F233" s="134">
        <v>771.84199999999998</v>
      </c>
      <c r="G233" s="134">
        <v>0</v>
      </c>
      <c r="H233" s="134">
        <v>138.62100000000001</v>
      </c>
      <c r="I233" s="134">
        <v>6</v>
      </c>
      <c r="J233" s="134">
        <v>156.334</v>
      </c>
      <c r="K233" s="134">
        <v>7</v>
      </c>
      <c r="L233" s="134">
        <v>0</v>
      </c>
      <c r="M233" s="134">
        <v>1066.797</v>
      </c>
    </row>
    <row r="234" spans="1:13" ht="49.5" x14ac:dyDescent="0.3">
      <c r="A234" s="132"/>
      <c r="B234" s="136" t="s">
        <v>524</v>
      </c>
      <c r="C234" s="133">
        <v>100.6825</v>
      </c>
      <c r="D234" s="133">
        <v>6</v>
      </c>
      <c r="E234" s="134">
        <v>333.19299999999998</v>
      </c>
      <c r="F234" s="134">
        <v>333.19299999999998</v>
      </c>
      <c r="G234" s="134">
        <v>0</v>
      </c>
      <c r="H234" s="134">
        <v>162.572</v>
      </c>
      <c r="I234" s="134">
        <v>5</v>
      </c>
      <c r="J234" s="134">
        <v>108.33</v>
      </c>
      <c r="K234" s="134">
        <v>6</v>
      </c>
      <c r="L234" s="134">
        <v>0</v>
      </c>
      <c r="M234" s="134">
        <v>604.09500000000003</v>
      </c>
    </row>
    <row r="235" spans="1:13" ht="66" x14ac:dyDescent="0.3">
      <c r="A235" s="132"/>
      <c r="B235" s="136" t="s">
        <v>525</v>
      </c>
      <c r="C235" s="133">
        <v>100.6825</v>
      </c>
      <c r="D235" s="133">
        <v>6</v>
      </c>
      <c r="E235" s="134">
        <v>333.19299999999998</v>
      </c>
      <c r="F235" s="134">
        <v>333.19299999999998</v>
      </c>
      <c r="G235" s="134">
        <v>0</v>
      </c>
      <c r="H235" s="134">
        <v>162.572</v>
      </c>
      <c r="I235" s="134">
        <v>5</v>
      </c>
      <c r="J235" s="134">
        <v>108.33</v>
      </c>
      <c r="K235" s="134">
        <v>6</v>
      </c>
      <c r="L235" s="134">
        <v>0</v>
      </c>
      <c r="M235" s="134">
        <v>604.09500000000003</v>
      </c>
    </row>
    <row r="236" spans="1:13" ht="66" x14ac:dyDescent="0.3">
      <c r="A236" s="132"/>
      <c r="B236" s="136" t="s">
        <v>954</v>
      </c>
      <c r="C236" s="133">
        <v>87.730999999999995</v>
      </c>
      <c r="D236" s="133">
        <v>7</v>
      </c>
      <c r="E236" s="134">
        <v>163.136</v>
      </c>
      <c r="F236" s="134">
        <v>163.136</v>
      </c>
      <c r="G236" s="134">
        <v>0</v>
      </c>
      <c r="H236" s="134">
        <v>224.566</v>
      </c>
      <c r="I236" s="134">
        <v>6</v>
      </c>
      <c r="J236" s="134">
        <v>226.41499999999999</v>
      </c>
      <c r="K236" s="134">
        <v>7</v>
      </c>
      <c r="L236" s="134">
        <v>0</v>
      </c>
      <c r="M236" s="134">
        <v>614.11699999999996</v>
      </c>
    </row>
    <row r="237" spans="1:13" ht="66" x14ac:dyDescent="0.3">
      <c r="A237" s="132"/>
      <c r="B237" s="136" t="s">
        <v>528</v>
      </c>
      <c r="C237" s="133">
        <v>87.730999999999995</v>
      </c>
      <c r="D237" s="133">
        <v>7</v>
      </c>
      <c r="E237" s="134">
        <v>163.136</v>
      </c>
      <c r="F237" s="134">
        <v>163.136</v>
      </c>
      <c r="G237" s="134">
        <v>0</v>
      </c>
      <c r="H237" s="134">
        <v>224.566</v>
      </c>
      <c r="I237" s="134">
        <v>6</v>
      </c>
      <c r="J237" s="134">
        <v>226.41499999999999</v>
      </c>
      <c r="K237" s="134">
        <v>7</v>
      </c>
      <c r="L237" s="134">
        <v>0</v>
      </c>
      <c r="M237" s="134">
        <v>614.11699999999996</v>
      </c>
    </row>
    <row r="238" spans="1:13" ht="49.5" x14ac:dyDescent="0.3">
      <c r="A238" s="132"/>
      <c r="B238" s="136" t="s">
        <v>956</v>
      </c>
      <c r="C238" s="133">
        <v>201.82683333333333</v>
      </c>
      <c r="D238" s="133">
        <v>6</v>
      </c>
      <c r="E238" s="134">
        <v>294</v>
      </c>
      <c r="F238" s="134">
        <v>294</v>
      </c>
      <c r="G238" s="134">
        <v>0</v>
      </c>
      <c r="H238" s="134">
        <v>612.19200000000001</v>
      </c>
      <c r="I238" s="134">
        <v>5</v>
      </c>
      <c r="J238" s="134">
        <v>304.76900000000001</v>
      </c>
      <c r="K238" s="134">
        <v>6</v>
      </c>
      <c r="L238" s="134">
        <v>0</v>
      </c>
      <c r="M238" s="134">
        <v>1210.961</v>
      </c>
    </row>
    <row r="239" spans="1:13" ht="66" x14ac:dyDescent="0.3">
      <c r="A239" s="132"/>
      <c r="B239" s="136" t="s">
        <v>608</v>
      </c>
      <c r="C239" s="133">
        <v>73.382857142857148</v>
      </c>
      <c r="D239" s="133">
        <v>7</v>
      </c>
      <c r="E239" s="134">
        <v>292.17200000000003</v>
      </c>
      <c r="F239" s="134">
        <v>292.17200000000003</v>
      </c>
      <c r="G239" s="134">
        <v>0</v>
      </c>
      <c r="H239" s="134">
        <v>133.012</v>
      </c>
      <c r="I239" s="134">
        <v>6</v>
      </c>
      <c r="J239" s="134">
        <v>88.495999999999995</v>
      </c>
      <c r="K239" s="134">
        <v>7</v>
      </c>
      <c r="L239" s="134">
        <v>0</v>
      </c>
      <c r="M239" s="134">
        <v>513.68000000000006</v>
      </c>
    </row>
    <row r="240" spans="1:13" ht="49.5" x14ac:dyDescent="0.3">
      <c r="A240" s="132"/>
      <c r="B240" s="136" t="s">
        <v>1028</v>
      </c>
      <c r="C240" s="133">
        <v>73.382857142857148</v>
      </c>
      <c r="D240" s="133">
        <v>7</v>
      </c>
      <c r="E240" s="134">
        <v>292.17200000000003</v>
      </c>
      <c r="F240" s="134">
        <v>292.17200000000003</v>
      </c>
      <c r="G240" s="134">
        <v>0</v>
      </c>
      <c r="H240" s="134">
        <v>133.012</v>
      </c>
      <c r="I240" s="134">
        <v>6</v>
      </c>
      <c r="J240" s="134">
        <v>88.495999999999995</v>
      </c>
      <c r="K240" s="134">
        <v>7</v>
      </c>
      <c r="L240" s="134">
        <v>0</v>
      </c>
      <c r="M240" s="134">
        <v>513.68000000000006</v>
      </c>
    </row>
    <row r="241" spans="1:13" ht="49.5" x14ac:dyDescent="0.3">
      <c r="A241" s="132"/>
      <c r="B241" s="136" t="s">
        <v>633</v>
      </c>
      <c r="C241" s="133">
        <v>143.07</v>
      </c>
      <c r="D241" s="133">
        <v>4</v>
      </c>
      <c r="E241" s="134">
        <v>381.51</v>
      </c>
      <c r="F241" s="134">
        <v>381.51</v>
      </c>
      <c r="G241" s="134">
        <v>0</v>
      </c>
      <c r="H241" s="134">
        <v>103.39500000000001</v>
      </c>
      <c r="I241" s="134">
        <v>3</v>
      </c>
      <c r="J241" s="134">
        <v>87.375</v>
      </c>
      <c r="K241" s="134">
        <v>4</v>
      </c>
      <c r="L241" s="134">
        <v>0</v>
      </c>
      <c r="M241" s="134">
        <v>572.28</v>
      </c>
    </row>
    <row r="242" spans="1:13" ht="66" x14ac:dyDescent="0.3">
      <c r="A242" s="132"/>
      <c r="B242" s="136" t="s">
        <v>719</v>
      </c>
      <c r="C242" s="133">
        <v>135.72280000000001</v>
      </c>
      <c r="D242" s="133">
        <v>5</v>
      </c>
      <c r="E242" s="134">
        <v>218.928</v>
      </c>
      <c r="F242" s="134">
        <v>218.928</v>
      </c>
      <c r="G242" s="134">
        <v>0</v>
      </c>
      <c r="H242" s="134">
        <v>265.10000000000002</v>
      </c>
      <c r="I242" s="134">
        <v>4</v>
      </c>
      <c r="J242" s="134">
        <v>194.58600000000001</v>
      </c>
      <c r="K242" s="134">
        <v>5</v>
      </c>
      <c r="L242" s="134">
        <v>0</v>
      </c>
      <c r="M242" s="134">
        <v>678.61400000000003</v>
      </c>
    </row>
    <row r="243" spans="1:13" ht="66" x14ac:dyDescent="0.3">
      <c r="A243" s="132" t="s">
        <v>957</v>
      </c>
      <c r="B243" s="136" t="s">
        <v>318</v>
      </c>
      <c r="C243" s="133">
        <v>101.85149999999999</v>
      </c>
      <c r="D243" s="133">
        <v>6</v>
      </c>
      <c r="E243" s="134">
        <v>330.19200000000001</v>
      </c>
      <c r="F243" s="134">
        <v>330.19200000000001</v>
      </c>
      <c r="G243" s="134">
        <v>0</v>
      </c>
      <c r="H243" s="134">
        <v>494.41200000000003</v>
      </c>
      <c r="I243" s="134">
        <v>10</v>
      </c>
      <c r="J243" s="134">
        <v>349.49299999999999</v>
      </c>
      <c r="K243" s="134">
        <v>12</v>
      </c>
      <c r="L243" s="134">
        <v>48.121000000000002</v>
      </c>
      <c r="M243" s="134">
        <v>1222.2179999999998</v>
      </c>
    </row>
    <row r="244" spans="1:13" ht="33" x14ac:dyDescent="0.3">
      <c r="A244" s="132"/>
      <c r="B244" s="136" t="s">
        <v>319</v>
      </c>
      <c r="C244" s="133">
        <v>129.79083333333335</v>
      </c>
      <c r="D244" s="133">
        <v>6</v>
      </c>
      <c r="E244" s="134">
        <v>273.20800000000003</v>
      </c>
      <c r="F244" s="134">
        <v>273.20800000000003</v>
      </c>
      <c r="G244" s="134">
        <v>0</v>
      </c>
      <c r="H244" s="134">
        <v>200.358</v>
      </c>
      <c r="I244" s="134">
        <v>5</v>
      </c>
      <c r="J244" s="134">
        <v>293.363</v>
      </c>
      <c r="K244" s="134">
        <v>6</v>
      </c>
      <c r="L244" s="134">
        <v>11.816000000000001</v>
      </c>
      <c r="M244" s="134">
        <v>778.74500000000012</v>
      </c>
    </row>
    <row r="245" spans="1:13" ht="33" x14ac:dyDescent="0.3">
      <c r="A245" s="132"/>
      <c r="B245" s="136" t="s">
        <v>320</v>
      </c>
      <c r="C245" s="133">
        <v>48.094166666666666</v>
      </c>
      <c r="D245" s="133">
        <v>6</v>
      </c>
      <c r="E245" s="134">
        <v>0</v>
      </c>
      <c r="F245" s="134">
        <v>0</v>
      </c>
      <c r="G245" s="134">
        <v>0</v>
      </c>
      <c r="H245" s="134">
        <v>0</v>
      </c>
      <c r="I245" s="134">
        <v>5</v>
      </c>
      <c r="J245" s="134">
        <v>288.565</v>
      </c>
      <c r="K245" s="134">
        <v>6</v>
      </c>
      <c r="L245" s="134">
        <v>0</v>
      </c>
      <c r="M245" s="134">
        <v>288.565</v>
      </c>
    </row>
    <row r="246" spans="1:13" ht="49.5" x14ac:dyDescent="0.3">
      <c r="A246" s="132"/>
      <c r="B246" s="136" t="s">
        <v>976</v>
      </c>
      <c r="C246" s="133">
        <v>2.9319999999999999</v>
      </c>
      <c r="D246" s="133">
        <v>5</v>
      </c>
      <c r="E246" s="134">
        <v>0</v>
      </c>
      <c r="F246" s="134">
        <v>0</v>
      </c>
      <c r="G246" s="134">
        <v>0</v>
      </c>
      <c r="H246" s="134">
        <v>0</v>
      </c>
      <c r="I246" s="134">
        <v>4</v>
      </c>
      <c r="J246" s="134">
        <v>0</v>
      </c>
      <c r="K246" s="134">
        <v>5</v>
      </c>
      <c r="L246" s="134">
        <v>14.66</v>
      </c>
      <c r="M246" s="134">
        <v>14.66</v>
      </c>
    </row>
    <row r="247" spans="1:13" ht="49.5" x14ac:dyDescent="0.3">
      <c r="A247" s="132"/>
      <c r="B247" s="136" t="s">
        <v>977</v>
      </c>
      <c r="C247" s="133">
        <v>2.9319999999999999</v>
      </c>
      <c r="D247" s="133">
        <v>5</v>
      </c>
      <c r="E247" s="134">
        <v>0</v>
      </c>
      <c r="F247" s="134">
        <v>0</v>
      </c>
      <c r="G247" s="134">
        <v>0</v>
      </c>
      <c r="H247" s="134">
        <v>0</v>
      </c>
      <c r="I247" s="134">
        <v>4</v>
      </c>
      <c r="J247" s="134">
        <v>0</v>
      </c>
      <c r="K247" s="134">
        <v>5</v>
      </c>
      <c r="L247" s="134">
        <v>14.66</v>
      </c>
      <c r="M247" s="134">
        <v>14.66</v>
      </c>
    </row>
    <row r="248" spans="1:13" ht="49.5" x14ac:dyDescent="0.3">
      <c r="A248" s="132"/>
      <c r="B248" s="136" t="s">
        <v>978</v>
      </c>
      <c r="C248" s="133">
        <v>145.447</v>
      </c>
      <c r="D248" s="133">
        <v>6</v>
      </c>
      <c r="E248" s="134">
        <v>231.46100000000001</v>
      </c>
      <c r="F248" s="134">
        <v>231.46100000000001</v>
      </c>
      <c r="G248" s="134">
        <v>0</v>
      </c>
      <c r="H248" s="134">
        <v>298.66500000000002</v>
      </c>
      <c r="I248" s="134">
        <v>5</v>
      </c>
      <c r="J248" s="134">
        <v>336.95600000000002</v>
      </c>
      <c r="K248" s="134">
        <v>6</v>
      </c>
      <c r="L248" s="134">
        <v>5.6</v>
      </c>
      <c r="M248" s="134">
        <v>872.68200000000002</v>
      </c>
    </row>
    <row r="249" spans="1:13" ht="49.5" x14ac:dyDescent="0.3">
      <c r="A249" s="132"/>
      <c r="B249" s="136" t="s">
        <v>422</v>
      </c>
      <c r="C249" s="133">
        <v>172.02974999999998</v>
      </c>
      <c r="D249" s="133">
        <v>4</v>
      </c>
      <c r="E249" s="134">
        <v>323.75799999999998</v>
      </c>
      <c r="F249" s="134">
        <v>323.75799999999998</v>
      </c>
      <c r="G249" s="134">
        <v>0</v>
      </c>
      <c r="H249" s="134">
        <v>165.31</v>
      </c>
      <c r="I249" s="134">
        <v>3</v>
      </c>
      <c r="J249" s="134">
        <v>199.05099999999999</v>
      </c>
      <c r="K249" s="134">
        <v>4</v>
      </c>
      <c r="L249" s="134">
        <v>0</v>
      </c>
      <c r="M249" s="134">
        <v>688.11899999999991</v>
      </c>
    </row>
    <row r="250" spans="1:13" ht="49.5" x14ac:dyDescent="0.3">
      <c r="A250" s="132"/>
      <c r="B250" s="136" t="s">
        <v>423</v>
      </c>
      <c r="C250" s="133">
        <v>172.02974999999998</v>
      </c>
      <c r="D250" s="133">
        <v>4</v>
      </c>
      <c r="E250" s="134">
        <v>323.75799999999998</v>
      </c>
      <c r="F250" s="134">
        <v>323.75799999999998</v>
      </c>
      <c r="G250" s="134">
        <v>0</v>
      </c>
      <c r="H250" s="134">
        <v>165.31</v>
      </c>
      <c r="I250" s="134">
        <v>3</v>
      </c>
      <c r="J250" s="134">
        <v>199.05099999999999</v>
      </c>
      <c r="K250" s="134">
        <v>4</v>
      </c>
      <c r="L250" s="134">
        <v>0</v>
      </c>
      <c r="M250" s="134">
        <v>688.11899999999991</v>
      </c>
    </row>
    <row r="251" spans="1:13" ht="66" x14ac:dyDescent="0.3">
      <c r="A251" s="132"/>
      <c r="B251" s="136" t="s">
        <v>480</v>
      </c>
      <c r="C251" s="133">
        <v>149.54040000000001</v>
      </c>
      <c r="D251" s="133">
        <v>5</v>
      </c>
      <c r="E251" s="134">
        <v>458.27699999999999</v>
      </c>
      <c r="F251" s="134">
        <v>458.27699999999999</v>
      </c>
      <c r="G251" s="134">
        <v>0</v>
      </c>
      <c r="H251" s="134">
        <v>423.14300000000003</v>
      </c>
      <c r="I251" s="134">
        <v>8</v>
      </c>
      <c r="J251" s="134">
        <v>540.66699999999992</v>
      </c>
      <c r="K251" s="134">
        <v>10</v>
      </c>
      <c r="L251" s="134">
        <v>73.317000000000007</v>
      </c>
      <c r="M251" s="134">
        <v>1495.404</v>
      </c>
    </row>
    <row r="252" spans="1:13" ht="49.5" x14ac:dyDescent="0.3">
      <c r="A252" s="132"/>
      <c r="B252" s="136" t="s">
        <v>477</v>
      </c>
      <c r="C252" s="133">
        <v>85.523333333333326</v>
      </c>
      <c r="D252" s="133">
        <v>6</v>
      </c>
      <c r="E252" s="134">
        <v>269.39400000000001</v>
      </c>
      <c r="F252" s="134">
        <v>269.39400000000001</v>
      </c>
      <c r="G252" s="134">
        <v>0</v>
      </c>
      <c r="H252" s="134">
        <v>226.709</v>
      </c>
      <c r="I252" s="134">
        <v>10</v>
      </c>
      <c r="J252" s="134">
        <v>530.17700000000002</v>
      </c>
      <c r="K252" s="134">
        <v>12</v>
      </c>
      <c r="L252" s="134">
        <v>0</v>
      </c>
      <c r="M252" s="134">
        <v>1026.28</v>
      </c>
    </row>
    <row r="253" spans="1:13" ht="66" x14ac:dyDescent="0.3">
      <c r="A253" s="132"/>
      <c r="B253" s="136" t="s">
        <v>479</v>
      </c>
      <c r="C253" s="133">
        <v>189.50033333333332</v>
      </c>
      <c r="D253" s="133">
        <v>6</v>
      </c>
      <c r="E253" s="134">
        <v>330.19200000000001</v>
      </c>
      <c r="F253" s="134">
        <v>330.19200000000001</v>
      </c>
      <c r="G253" s="134">
        <v>0</v>
      </c>
      <c r="H253" s="134">
        <v>442.31700000000001</v>
      </c>
      <c r="I253" s="134">
        <v>5</v>
      </c>
      <c r="J253" s="134">
        <v>349.49299999999999</v>
      </c>
      <c r="K253" s="134">
        <v>6</v>
      </c>
      <c r="L253" s="134">
        <v>15</v>
      </c>
      <c r="M253" s="134">
        <v>1137.002</v>
      </c>
    </row>
    <row r="254" spans="1:13" ht="49.5" x14ac:dyDescent="0.3">
      <c r="A254" s="132"/>
      <c r="B254" s="136" t="s">
        <v>979</v>
      </c>
      <c r="C254" s="133">
        <v>154.75983333333332</v>
      </c>
      <c r="D254" s="133">
        <v>6</v>
      </c>
      <c r="E254" s="134">
        <v>260.30099999999999</v>
      </c>
      <c r="F254" s="134">
        <v>260.30099999999999</v>
      </c>
      <c r="G254" s="134">
        <v>0</v>
      </c>
      <c r="H254" s="134">
        <v>348.15100000000001</v>
      </c>
      <c r="I254" s="134">
        <v>5</v>
      </c>
      <c r="J254" s="134">
        <v>287.36099999999999</v>
      </c>
      <c r="K254" s="134">
        <v>6</v>
      </c>
      <c r="L254" s="134">
        <v>32.746000000000002</v>
      </c>
      <c r="M254" s="134">
        <v>928.55899999999997</v>
      </c>
    </row>
    <row r="255" spans="1:13" ht="66" x14ac:dyDescent="0.3">
      <c r="A255" s="132"/>
      <c r="B255" s="136" t="s">
        <v>980</v>
      </c>
      <c r="C255" s="133">
        <v>124.79371428571427</v>
      </c>
      <c r="D255" s="133">
        <v>7</v>
      </c>
      <c r="E255" s="134">
        <v>287.23700000000002</v>
      </c>
      <c r="F255" s="134">
        <v>287.23700000000002</v>
      </c>
      <c r="G255" s="134">
        <v>0</v>
      </c>
      <c r="H255" s="134">
        <v>230.47800000000001</v>
      </c>
      <c r="I255" s="134">
        <v>6</v>
      </c>
      <c r="J255" s="134">
        <v>342.25700000000001</v>
      </c>
      <c r="K255" s="134">
        <v>7</v>
      </c>
      <c r="L255" s="134">
        <v>13.584</v>
      </c>
      <c r="M255" s="134">
        <v>873.55599999999993</v>
      </c>
    </row>
    <row r="256" spans="1:13" ht="49.5" x14ac:dyDescent="0.3">
      <c r="A256" s="132"/>
      <c r="B256" s="136" t="s">
        <v>549</v>
      </c>
      <c r="C256" s="133">
        <v>32.159933333333335</v>
      </c>
      <c r="D256" s="133">
        <v>3</v>
      </c>
      <c r="E256" s="134">
        <v>0</v>
      </c>
      <c r="F256" s="134">
        <v>0</v>
      </c>
      <c r="G256" s="134">
        <v>0</v>
      </c>
      <c r="H256" s="134">
        <v>42.368200000000002</v>
      </c>
      <c r="I256" s="134">
        <v>2</v>
      </c>
      <c r="J256" s="134">
        <v>54.111600000000003</v>
      </c>
      <c r="K256" s="134">
        <v>3</v>
      </c>
      <c r="L256" s="134">
        <v>0</v>
      </c>
      <c r="M256" s="134">
        <v>96.479800000000012</v>
      </c>
    </row>
    <row r="257" spans="1:13" ht="49.5" x14ac:dyDescent="0.3">
      <c r="A257" s="132"/>
      <c r="B257" s="136" t="s">
        <v>571</v>
      </c>
      <c r="C257" s="133">
        <v>49.289142857142856</v>
      </c>
      <c r="D257" s="133">
        <v>7</v>
      </c>
      <c r="E257" s="134">
        <v>0</v>
      </c>
      <c r="F257" s="134">
        <v>0</v>
      </c>
      <c r="G257" s="134">
        <v>0</v>
      </c>
      <c r="H257" s="134">
        <v>0</v>
      </c>
      <c r="I257" s="134">
        <v>6</v>
      </c>
      <c r="J257" s="134">
        <v>277.024</v>
      </c>
      <c r="K257" s="134">
        <v>7</v>
      </c>
      <c r="L257" s="134">
        <v>68</v>
      </c>
      <c r="M257" s="134">
        <v>345.024</v>
      </c>
    </row>
    <row r="258" spans="1:13" ht="49.5" x14ac:dyDescent="0.3">
      <c r="A258" s="132"/>
      <c r="B258" s="136" t="s">
        <v>573</v>
      </c>
      <c r="C258" s="133">
        <v>39.574857142857141</v>
      </c>
      <c r="D258" s="133">
        <v>7</v>
      </c>
      <c r="E258" s="134">
        <v>0</v>
      </c>
      <c r="F258" s="134">
        <v>0</v>
      </c>
      <c r="G258" s="134">
        <v>0</v>
      </c>
      <c r="H258" s="134">
        <v>0</v>
      </c>
      <c r="I258" s="134">
        <v>6</v>
      </c>
      <c r="J258" s="134">
        <v>277.024</v>
      </c>
      <c r="K258" s="134">
        <v>7</v>
      </c>
      <c r="L258" s="134">
        <v>0</v>
      </c>
      <c r="M258" s="134">
        <v>277.024</v>
      </c>
    </row>
    <row r="259" spans="1:13" ht="49.5" x14ac:dyDescent="0.3">
      <c r="A259" s="132" t="s">
        <v>981</v>
      </c>
      <c r="B259" s="136" t="s">
        <v>393</v>
      </c>
      <c r="C259" s="133">
        <v>5.0714285714285712</v>
      </c>
      <c r="D259" s="133">
        <v>7</v>
      </c>
      <c r="E259" s="134">
        <v>0</v>
      </c>
      <c r="F259" s="134">
        <v>0</v>
      </c>
      <c r="G259" s="134">
        <v>0</v>
      </c>
      <c r="H259" s="134">
        <v>0</v>
      </c>
      <c r="I259" s="134">
        <v>6</v>
      </c>
      <c r="J259" s="134">
        <v>0</v>
      </c>
      <c r="K259" s="134">
        <v>7</v>
      </c>
      <c r="L259" s="134">
        <v>35.5</v>
      </c>
      <c r="M259" s="134">
        <v>35.5</v>
      </c>
    </row>
    <row r="260" spans="1:13" ht="49.5" x14ac:dyDescent="0.3">
      <c r="A260" s="132" t="s">
        <v>982</v>
      </c>
      <c r="B260" s="136" t="s">
        <v>513</v>
      </c>
      <c r="C260" s="133">
        <v>94.256323529411773</v>
      </c>
      <c r="D260" s="133">
        <v>11.333333333333334</v>
      </c>
      <c r="E260" s="134">
        <v>721.19100000000003</v>
      </c>
      <c r="F260" s="134">
        <v>721.19100000000003</v>
      </c>
      <c r="G260" s="134">
        <v>0</v>
      </c>
      <c r="H260" s="134">
        <v>1568.2559999999999</v>
      </c>
      <c r="I260" s="134">
        <v>31</v>
      </c>
      <c r="J260" s="134">
        <v>915.26800000000003</v>
      </c>
      <c r="K260" s="134">
        <v>34</v>
      </c>
      <c r="L260" s="134">
        <v>0</v>
      </c>
      <c r="M260" s="134">
        <v>3204.7150000000001</v>
      </c>
    </row>
    <row r="261" spans="1:13" ht="49.5" x14ac:dyDescent="0.3">
      <c r="A261" s="132"/>
      <c r="B261" s="136" t="s">
        <v>516</v>
      </c>
      <c r="C261" s="133">
        <v>94.256323529411773</v>
      </c>
      <c r="D261" s="133">
        <v>11.333333333333334</v>
      </c>
      <c r="E261" s="134">
        <v>721.19100000000003</v>
      </c>
      <c r="F261" s="134">
        <v>721.19100000000003</v>
      </c>
      <c r="G261" s="134">
        <v>0</v>
      </c>
      <c r="H261" s="134">
        <v>1568.2559999999999</v>
      </c>
      <c r="I261" s="134">
        <v>31</v>
      </c>
      <c r="J261" s="134">
        <v>915.26800000000003</v>
      </c>
      <c r="K261" s="134">
        <v>34</v>
      </c>
      <c r="L261" s="134">
        <v>0</v>
      </c>
      <c r="M261" s="134">
        <v>3204.7150000000001</v>
      </c>
    </row>
    <row r="262" spans="1:13" ht="49.5" x14ac:dyDescent="0.3">
      <c r="A262" s="132" t="s">
        <v>989</v>
      </c>
      <c r="B262" s="136" t="s">
        <v>178</v>
      </c>
      <c r="C262" s="133">
        <v>4.4583076923076925</v>
      </c>
      <c r="D262" s="133">
        <v>13</v>
      </c>
      <c r="E262" s="134">
        <v>0</v>
      </c>
      <c r="F262" s="134">
        <v>0</v>
      </c>
      <c r="G262" s="134">
        <v>0</v>
      </c>
      <c r="H262" s="134">
        <v>0</v>
      </c>
      <c r="I262" s="134">
        <v>12</v>
      </c>
      <c r="J262" s="134">
        <v>0</v>
      </c>
      <c r="K262" s="134">
        <v>13</v>
      </c>
      <c r="L262" s="134">
        <v>57.957999999999998</v>
      </c>
      <c r="M262" s="134">
        <v>57.957999999999998</v>
      </c>
    </row>
    <row r="263" spans="1:13" ht="49.5" x14ac:dyDescent="0.3">
      <c r="A263" s="132" t="s">
        <v>991</v>
      </c>
      <c r="B263" s="136" t="s">
        <v>357</v>
      </c>
      <c r="C263" s="133">
        <v>249.403325</v>
      </c>
      <c r="D263" s="133">
        <v>4</v>
      </c>
      <c r="E263" s="134">
        <v>505.88400000000001</v>
      </c>
      <c r="F263" s="134">
        <v>505.88400000000001</v>
      </c>
      <c r="G263" s="134">
        <v>0</v>
      </c>
      <c r="H263" s="134">
        <v>244.61100000000002</v>
      </c>
      <c r="I263" s="134">
        <v>3</v>
      </c>
      <c r="J263" s="134">
        <v>247.1183</v>
      </c>
      <c r="K263" s="134">
        <v>4</v>
      </c>
      <c r="L263" s="134">
        <v>0</v>
      </c>
      <c r="M263" s="134">
        <v>997.61329999999998</v>
      </c>
    </row>
    <row r="264" spans="1:13" ht="33" x14ac:dyDescent="0.3">
      <c r="A264" s="132" t="s">
        <v>993</v>
      </c>
      <c r="B264" s="136" t="s">
        <v>447</v>
      </c>
      <c r="C264" s="133">
        <v>158.72733333333335</v>
      </c>
      <c r="D264" s="133">
        <v>3</v>
      </c>
      <c r="E264" s="134">
        <v>476.18200000000002</v>
      </c>
      <c r="F264" s="134">
        <v>476.18200000000002</v>
      </c>
      <c r="G264" s="134">
        <v>0</v>
      </c>
      <c r="H264" s="134">
        <v>0</v>
      </c>
      <c r="I264" s="134">
        <v>2</v>
      </c>
      <c r="J264" s="134">
        <v>0</v>
      </c>
      <c r="K264" s="134">
        <v>3</v>
      </c>
      <c r="L264" s="134">
        <v>0</v>
      </c>
      <c r="M264" s="134">
        <v>476.18200000000002</v>
      </c>
    </row>
    <row r="265" spans="1:13" x14ac:dyDescent="0.3">
      <c r="A265" s="132" t="s">
        <v>88</v>
      </c>
      <c r="B265" s="132"/>
      <c r="C265" s="133">
        <v>114.56248476304751</v>
      </c>
      <c r="D265" s="133">
        <v>4.3411458333333348</v>
      </c>
      <c r="E265" s="134">
        <v>73405.87610000011</v>
      </c>
      <c r="F265" s="134">
        <v>73405.87610000011</v>
      </c>
      <c r="G265" s="134">
        <v>0</v>
      </c>
      <c r="H265" s="134">
        <v>57579.727019999984</v>
      </c>
      <c r="I265" s="134">
        <v>1297</v>
      </c>
      <c r="J265" s="134">
        <v>54368.607080000023</v>
      </c>
      <c r="K265" s="134">
        <v>1667</v>
      </c>
      <c r="L265" s="134">
        <v>5621.4518999999955</v>
      </c>
      <c r="M265" s="134">
        <v>190975.66210000019</v>
      </c>
    </row>
    <row r="266" spans="1:13" x14ac:dyDescent="0.3">
      <c r="A266" s="125"/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65"/>
    </row>
    <row r="267" spans="1:13" x14ac:dyDescent="0.3">
      <c r="A267" s="125"/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65"/>
    </row>
    <row r="268" spans="1:13" x14ac:dyDescent="0.3">
      <c r="A268" s="125"/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65"/>
    </row>
    <row r="269" spans="1:13" x14ac:dyDescent="0.3">
      <c r="A269" s="125"/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65"/>
    </row>
    <row r="270" spans="1:13" x14ac:dyDescent="0.3">
      <c r="A270" s="125"/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65"/>
    </row>
    <row r="271" spans="1:13" x14ac:dyDescent="0.3">
      <c r="A271" s="125"/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65"/>
    </row>
    <row r="272" spans="1:13" x14ac:dyDescent="0.3">
      <c r="A272" s="125"/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65"/>
    </row>
    <row r="273" spans="1:13" x14ac:dyDescent="0.3">
      <c r="A273" s="125"/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65"/>
    </row>
    <row r="274" spans="1:13" x14ac:dyDescent="0.3">
      <c r="A274" s="125"/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65"/>
    </row>
    <row r="275" spans="1:13" x14ac:dyDescent="0.3">
      <c r="A275" s="125"/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65"/>
    </row>
    <row r="276" spans="1:13" x14ac:dyDescent="0.3">
      <c r="A276" s="125"/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65"/>
    </row>
    <row r="277" spans="1:13" x14ac:dyDescent="0.3">
      <c r="A277" s="125"/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65"/>
    </row>
    <row r="278" spans="1:13" x14ac:dyDescent="0.3">
      <c r="A278" s="125"/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65"/>
    </row>
    <row r="279" spans="1:13" x14ac:dyDescent="0.3">
      <c r="A279" s="125"/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65"/>
    </row>
    <row r="280" spans="1:13" x14ac:dyDescent="0.3">
      <c r="A280" s="125"/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65"/>
    </row>
    <row r="281" spans="1:13" x14ac:dyDescent="0.3">
      <c r="A281" s="125"/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65"/>
    </row>
    <row r="282" spans="1:13" x14ac:dyDescent="0.3">
      <c r="A282" s="125"/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65"/>
    </row>
    <row r="283" spans="1:13" x14ac:dyDescent="0.3">
      <c r="A283" s="125"/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65"/>
    </row>
    <row r="284" spans="1:13" x14ac:dyDescent="0.3">
      <c r="A284" s="125"/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65"/>
    </row>
    <row r="285" spans="1:13" x14ac:dyDescent="0.3">
      <c r="A285" s="125"/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65"/>
    </row>
    <row r="286" spans="1:13" x14ac:dyDescent="0.3">
      <c r="A286" s="125"/>
      <c r="B286" s="126"/>
      <c r="C286" s="125"/>
      <c r="D286" s="125"/>
      <c r="E286" s="125"/>
      <c r="F286" s="127"/>
      <c r="G286" s="125"/>
      <c r="H286" s="128"/>
      <c r="I286" s="126"/>
      <c r="J286" s="125"/>
      <c r="K286" s="125"/>
      <c r="L286" s="125"/>
      <c r="M286" s="165"/>
    </row>
    <row r="287" spans="1:13" x14ac:dyDescent="0.3">
      <c r="A287" s="125"/>
      <c r="B287" s="126"/>
      <c r="C287" s="125"/>
      <c r="D287" s="125"/>
      <c r="E287" s="125"/>
      <c r="F287" s="127"/>
      <c r="G287" s="125"/>
      <c r="H287" s="128"/>
      <c r="I287" s="126"/>
      <c r="J287" s="125"/>
      <c r="K287" s="125"/>
      <c r="L287" s="125"/>
      <c r="M287" s="165"/>
    </row>
    <row r="288" spans="1:13" x14ac:dyDescent="0.3">
      <c r="A288" s="125"/>
      <c r="B288" s="126"/>
      <c r="C288" s="125"/>
      <c r="D288" s="125"/>
      <c r="E288" s="125"/>
      <c r="F288" s="127"/>
      <c r="G288" s="125"/>
      <c r="H288" s="128"/>
      <c r="I288" s="126"/>
      <c r="J288" s="125"/>
      <c r="K288" s="125"/>
      <c r="L288" s="125"/>
      <c r="M288" s="165"/>
    </row>
    <row r="289" spans="1:13" x14ac:dyDescent="0.3">
      <c r="A289" s="125"/>
      <c r="B289" s="126"/>
      <c r="C289" s="125"/>
      <c r="D289" s="125"/>
      <c r="E289" s="125"/>
      <c r="F289" s="127"/>
      <c r="G289" s="125"/>
      <c r="H289" s="128"/>
      <c r="I289" s="126"/>
      <c r="J289" s="125"/>
      <c r="K289" s="125"/>
      <c r="L289" s="125"/>
      <c r="M289" s="165"/>
    </row>
    <row r="290" spans="1:13" x14ac:dyDescent="0.3">
      <c r="A290" s="125"/>
      <c r="B290" s="126"/>
      <c r="C290" s="125"/>
      <c r="D290" s="125"/>
      <c r="E290" s="125"/>
      <c r="F290" s="127"/>
      <c r="G290" s="125"/>
      <c r="H290" s="128"/>
      <c r="I290" s="126"/>
      <c r="J290" s="125"/>
      <c r="K290" s="125"/>
      <c r="L290" s="125"/>
      <c r="M290" s="165"/>
    </row>
    <row r="291" spans="1:13" x14ac:dyDescent="0.3">
      <c r="A291" s="125"/>
      <c r="B291" s="126"/>
      <c r="C291" s="125"/>
      <c r="D291" s="125"/>
      <c r="E291" s="125"/>
      <c r="F291" s="127"/>
      <c r="G291" s="125"/>
      <c r="H291" s="128"/>
      <c r="I291" s="126"/>
      <c r="J291" s="125"/>
      <c r="K291" s="125"/>
      <c r="L291" s="125"/>
      <c r="M291" s="165"/>
    </row>
    <row r="292" spans="1:13" x14ac:dyDescent="0.3">
      <c r="A292" s="125"/>
      <c r="B292" s="126"/>
      <c r="C292" s="125"/>
      <c r="D292" s="125"/>
      <c r="E292" s="125"/>
      <c r="F292" s="127"/>
      <c r="G292" s="125"/>
      <c r="H292" s="128"/>
      <c r="I292" s="126"/>
      <c r="J292" s="125"/>
      <c r="K292" s="125"/>
      <c r="L292" s="125"/>
      <c r="M292" s="165"/>
    </row>
    <row r="293" spans="1:13" x14ac:dyDescent="0.3">
      <c r="A293" s="125"/>
      <c r="B293" s="126"/>
      <c r="C293" s="125"/>
      <c r="D293" s="125"/>
      <c r="E293" s="125"/>
      <c r="F293" s="127"/>
      <c r="G293" s="125"/>
      <c r="H293" s="128"/>
      <c r="I293" s="126"/>
      <c r="J293" s="125"/>
      <c r="K293" s="125"/>
      <c r="L293" s="125"/>
      <c r="M293" s="165"/>
    </row>
    <row r="294" spans="1:13" x14ac:dyDescent="0.3">
      <c r="A294" s="125"/>
      <c r="B294" s="126"/>
      <c r="C294" s="125"/>
      <c r="D294" s="125"/>
      <c r="E294" s="125"/>
      <c r="F294" s="127"/>
      <c r="G294" s="125"/>
      <c r="H294" s="128"/>
      <c r="I294" s="126"/>
      <c r="J294" s="125"/>
      <c r="K294" s="125"/>
      <c r="L294" s="125"/>
      <c r="M294" s="165"/>
    </row>
    <row r="295" spans="1:13" x14ac:dyDescent="0.3">
      <c r="A295" s="125"/>
      <c r="B295" s="126"/>
      <c r="C295" s="125"/>
      <c r="D295" s="125"/>
      <c r="E295" s="125"/>
      <c r="F295" s="127"/>
      <c r="G295" s="125"/>
      <c r="H295" s="128"/>
      <c r="I295" s="126"/>
      <c r="J295" s="125"/>
      <c r="K295" s="125"/>
      <c r="L295" s="125"/>
      <c r="M295" s="165"/>
    </row>
    <row r="296" spans="1:13" x14ac:dyDescent="0.3">
      <c r="A296" s="125"/>
      <c r="B296" s="126"/>
      <c r="C296" s="125"/>
      <c r="D296" s="125"/>
      <c r="E296" s="125"/>
      <c r="F296" s="127"/>
      <c r="G296" s="125"/>
      <c r="H296" s="128"/>
      <c r="I296" s="126"/>
      <c r="J296" s="125"/>
      <c r="K296" s="125"/>
      <c r="L296" s="125"/>
      <c r="M296" s="165"/>
    </row>
    <row r="297" spans="1:13" x14ac:dyDescent="0.3">
      <c r="A297" s="125"/>
      <c r="B297" s="126"/>
      <c r="C297" s="125"/>
      <c r="D297" s="125"/>
      <c r="E297" s="125"/>
      <c r="F297" s="127"/>
      <c r="G297" s="125"/>
      <c r="H297" s="128"/>
      <c r="I297" s="126"/>
      <c r="J297" s="125"/>
      <c r="K297" s="125"/>
      <c r="L297" s="125"/>
      <c r="M297" s="165"/>
    </row>
    <row r="298" spans="1:13" x14ac:dyDescent="0.3">
      <c r="A298" s="125"/>
      <c r="B298" s="126"/>
      <c r="C298" s="125"/>
      <c r="D298" s="125"/>
      <c r="E298" s="125"/>
      <c r="F298" s="127"/>
      <c r="G298" s="125"/>
      <c r="H298" s="128"/>
      <c r="I298" s="126"/>
      <c r="J298" s="125"/>
      <c r="K298" s="125"/>
      <c r="L298" s="125"/>
      <c r="M298" s="165"/>
    </row>
    <row r="299" spans="1:13" x14ac:dyDescent="0.3">
      <c r="A299" s="125"/>
      <c r="B299" s="126"/>
      <c r="C299" s="125"/>
      <c r="D299" s="125"/>
      <c r="E299" s="125"/>
      <c r="F299" s="127"/>
      <c r="G299" s="125"/>
      <c r="H299" s="128"/>
      <c r="I299" s="126"/>
      <c r="J299" s="125"/>
      <c r="K299" s="125"/>
      <c r="L299" s="125"/>
      <c r="M299" s="165"/>
    </row>
    <row r="300" spans="1:13" x14ac:dyDescent="0.3">
      <c r="A300" s="125"/>
      <c r="B300" s="126"/>
      <c r="C300" s="125"/>
      <c r="D300" s="125"/>
      <c r="E300" s="125"/>
      <c r="F300" s="127"/>
      <c r="G300" s="125"/>
      <c r="H300" s="128"/>
      <c r="I300" s="126"/>
      <c r="J300" s="125"/>
      <c r="K300" s="125"/>
      <c r="L300" s="125"/>
      <c r="M300" s="165"/>
    </row>
    <row r="301" spans="1:13" x14ac:dyDescent="0.3">
      <c r="A301" s="125"/>
      <c r="B301" s="126"/>
      <c r="C301" s="125"/>
      <c r="D301" s="125"/>
      <c r="E301" s="125"/>
      <c r="F301" s="127"/>
      <c r="G301" s="125"/>
      <c r="H301" s="128"/>
      <c r="I301" s="126"/>
      <c r="J301" s="125"/>
      <c r="K301" s="125"/>
      <c r="L301" s="125"/>
      <c r="M301" s="165"/>
    </row>
    <row r="302" spans="1:13" x14ac:dyDescent="0.3">
      <c r="A302" s="125"/>
      <c r="B302" s="126"/>
      <c r="C302" s="125"/>
      <c r="D302" s="125"/>
      <c r="E302" s="125"/>
      <c r="F302" s="127"/>
      <c r="G302" s="125"/>
      <c r="H302" s="128"/>
      <c r="I302" s="126"/>
      <c r="J302" s="125"/>
      <c r="K302" s="125"/>
      <c r="L302" s="125"/>
      <c r="M302" s="165"/>
    </row>
    <row r="303" spans="1:13" x14ac:dyDescent="0.3">
      <c r="A303" s="125"/>
      <c r="B303" s="126"/>
      <c r="C303" s="125"/>
      <c r="D303" s="125"/>
      <c r="E303" s="125"/>
      <c r="F303" s="127"/>
      <c r="G303" s="125"/>
      <c r="H303" s="128"/>
      <c r="I303" s="126"/>
      <c r="J303" s="125"/>
      <c r="K303" s="125"/>
      <c r="L303" s="125"/>
      <c r="M303" s="165"/>
    </row>
    <row r="304" spans="1:13" x14ac:dyDescent="0.3">
      <c r="A304" s="125"/>
      <c r="B304" s="126"/>
      <c r="C304" s="125"/>
      <c r="D304" s="125"/>
      <c r="E304" s="125"/>
      <c r="F304" s="127"/>
      <c r="G304" s="125"/>
      <c r="H304" s="128"/>
      <c r="I304" s="126"/>
      <c r="J304" s="125"/>
      <c r="K304" s="125"/>
      <c r="L304" s="125"/>
      <c r="M304" s="165"/>
    </row>
    <row r="305" spans="1:13" x14ac:dyDescent="0.3">
      <c r="A305" s="125"/>
      <c r="B305" s="126"/>
      <c r="C305" s="125"/>
      <c r="D305" s="125"/>
      <c r="E305" s="125"/>
      <c r="F305" s="127"/>
      <c r="G305" s="125"/>
      <c r="H305" s="128"/>
      <c r="I305" s="126"/>
      <c r="J305" s="125"/>
      <c r="K305" s="125"/>
      <c r="L305" s="125"/>
      <c r="M305" s="165"/>
    </row>
    <row r="306" spans="1:13" x14ac:dyDescent="0.3">
      <c r="A306" s="125"/>
      <c r="B306" s="126"/>
      <c r="C306" s="125"/>
      <c r="D306" s="125"/>
      <c r="E306" s="125"/>
      <c r="F306" s="127"/>
      <c r="G306" s="125"/>
      <c r="H306" s="128"/>
      <c r="I306" s="126"/>
      <c r="J306" s="125"/>
      <c r="K306" s="125"/>
      <c r="L306" s="125"/>
      <c r="M306" s="165"/>
    </row>
    <row r="307" spans="1:13" x14ac:dyDescent="0.3">
      <c r="A307" s="125"/>
      <c r="B307" s="126"/>
      <c r="C307" s="125"/>
      <c r="D307" s="125"/>
      <c r="E307" s="125"/>
      <c r="F307" s="127"/>
      <c r="G307" s="125"/>
      <c r="H307" s="128"/>
      <c r="I307" s="126"/>
      <c r="J307" s="125"/>
      <c r="K307" s="125"/>
      <c r="L307" s="125"/>
      <c r="M307" s="165"/>
    </row>
    <row r="308" spans="1:13" x14ac:dyDescent="0.3">
      <c r="A308" s="125"/>
      <c r="B308" s="126"/>
      <c r="C308" s="125"/>
      <c r="D308" s="125"/>
      <c r="E308" s="125"/>
      <c r="F308" s="127"/>
      <c r="G308" s="125"/>
      <c r="H308" s="128"/>
      <c r="I308" s="126"/>
      <c r="J308" s="125"/>
      <c r="K308" s="125"/>
      <c r="L308" s="125"/>
      <c r="M308" s="165"/>
    </row>
    <row r="309" spans="1:13" x14ac:dyDescent="0.3">
      <c r="A309" s="125"/>
      <c r="B309" s="126"/>
      <c r="C309" s="125"/>
      <c r="D309" s="125"/>
      <c r="E309" s="125"/>
      <c r="F309" s="127"/>
      <c r="G309" s="125"/>
      <c r="H309" s="128"/>
      <c r="I309" s="126"/>
      <c r="J309" s="125"/>
      <c r="K309" s="125"/>
      <c r="L309" s="125"/>
      <c r="M309" s="165"/>
    </row>
    <row r="310" spans="1:13" x14ac:dyDescent="0.3">
      <c r="A310" s="125"/>
      <c r="B310" s="126"/>
      <c r="C310" s="125"/>
      <c r="D310" s="125"/>
      <c r="E310" s="125"/>
      <c r="F310" s="127"/>
      <c r="G310" s="125"/>
      <c r="H310" s="128"/>
      <c r="I310" s="126"/>
      <c r="J310" s="125"/>
      <c r="K310" s="125"/>
      <c r="L310" s="125"/>
      <c r="M310" s="165"/>
    </row>
    <row r="311" spans="1:13" x14ac:dyDescent="0.3">
      <c r="A311" s="125"/>
      <c r="B311" s="126"/>
      <c r="C311" s="125"/>
      <c r="D311" s="125"/>
      <c r="E311" s="125"/>
      <c r="F311" s="127"/>
      <c r="G311" s="125"/>
      <c r="H311" s="128"/>
      <c r="I311" s="126"/>
      <c r="J311" s="125"/>
      <c r="K311" s="125"/>
      <c r="L311" s="125"/>
      <c r="M311" s="165"/>
    </row>
    <row r="312" spans="1:13" x14ac:dyDescent="0.3">
      <c r="A312" s="125"/>
      <c r="B312" s="126"/>
      <c r="C312" s="125"/>
      <c r="D312" s="125"/>
      <c r="E312" s="125"/>
      <c r="F312" s="127"/>
      <c r="G312" s="125"/>
      <c r="H312" s="128"/>
      <c r="I312" s="126"/>
      <c r="J312" s="125"/>
      <c r="K312" s="125"/>
      <c r="L312" s="125"/>
      <c r="M312" s="165"/>
    </row>
    <row r="313" spans="1:13" x14ac:dyDescent="0.3">
      <c r="A313" s="125"/>
      <c r="B313" s="126"/>
      <c r="C313" s="125"/>
      <c r="D313" s="125"/>
      <c r="E313" s="125"/>
      <c r="F313" s="127"/>
      <c r="G313" s="125"/>
      <c r="H313" s="128"/>
      <c r="I313" s="126"/>
      <c r="J313" s="125"/>
      <c r="K313" s="125"/>
      <c r="L313" s="125"/>
      <c r="M313" s="165"/>
    </row>
  </sheetData>
  <mergeCells count="6">
    <mergeCell ref="J7:M7"/>
    <mergeCell ref="A1:J1"/>
    <mergeCell ref="A2:J2"/>
    <mergeCell ref="J3:M3"/>
    <mergeCell ref="J4:M4"/>
    <mergeCell ref="J6:M6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430"/>
  <sheetViews>
    <sheetView zoomScale="60" zoomScaleNormal="60" workbookViewId="0">
      <pane ySplit="9" topLeftCell="A10" activePane="bottomLeft" state="frozen"/>
      <selection pane="bottomLeft" sqref="A1:J1"/>
    </sheetView>
  </sheetViews>
  <sheetFormatPr defaultColWidth="9.140625" defaultRowHeight="17.25" outlineLevelRow="1" x14ac:dyDescent="0.3"/>
  <cols>
    <col min="1" max="1" width="48.140625" style="49" customWidth="1"/>
    <col min="2" max="2" width="17.140625" style="50" customWidth="1"/>
    <col min="3" max="3" width="21.5703125" style="51" customWidth="1"/>
    <col min="4" max="4" width="20.85546875" style="73" customWidth="1"/>
    <col min="5" max="5" width="44.140625" style="72" customWidth="1"/>
    <col min="6" max="6" width="22.140625" style="52" customWidth="1"/>
    <col min="7" max="7" width="21.7109375" style="52" customWidth="1"/>
    <col min="8" max="8" width="31.28515625" style="27" customWidth="1"/>
    <col min="9" max="9" width="25.140625" style="27" customWidth="1"/>
    <col min="10" max="10" width="27.5703125" style="53" customWidth="1"/>
    <col min="11" max="12" width="26.28515625" style="53" customWidth="1"/>
    <col min="13" max="13" width="26.28515625" style="54" customWidth="1"/>
    <col min="14" max="14" width="21.5703125" style="53" customWidth="1"/>
    <col min="15" max="15" width="21.5703125" style="54" customWidth="1"/>
    <col min="16" max="16" width="22.5703125" style="53" customWidth="1"/>
    <col min="17" max="17" width="17.7109375" style="53" customWidth="1"/>
    <col min="18" max="18" width="23.5703125" style="55" customWidth="1"/>
    <col min="19" max="16384" width="9.140625" style="27"/>
  </cols>
  <sheetData>
    <row r="1" spans="1:18" ht="22.5" x14ac:dyDescent="0.4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37"/>
      <c r="L1" s="137"/>
      <c r="M1" s="43"/>
      <c r="N1" s="28"/>
      <c r="O1" s="44"/>
      <c r="P1" s="28"/>
      <c r="Q1" s="28"/>
      <c r="R1" s="28"/>
    </row>
    <row r="2" spans="1:18" ht="18.75" x14ac:dyDescent="0.3">
      <c r="A2" s="169" t="s">
        <v>328</v>
      </c>
      <c r="B2" s="169"/>
      <c r="C2" s="169"/>
      <c r="D2" s="169"/>
      <c r="E2" s="169"/>
      <c r="F2" s="169"/>
      <c r="G2" s="169"/>
      <c r="H2" s="169"/>
      <c r="I2" s="169"/>
      <c r="J2" s="169"/>
      <c r="K2" s="138"/>
      <c r="L2" s="138"/>
      <c r="M2" s="45"/>
      <c r="N2" s="46"/>
      <c r="O2" s="47"/>
      <c r="P2" s="46"/>
      <c r="Q2" s="46"/>
      <c r="R2" s="48"/>
    </row>
    <row r="3" spans="1:18" x14ac:dyDescent="0.3">
      <c r="D3" s="51"/>
      <c r="J3" s="167" t="s">
        <v>24</v>
      </c>
      <c r="K3" s="167"/>
      <c r="L3" s="167"/>
      <c r="M3" s="167"/>
    </row>
    <row r="4" spans="1:18" x14ac:dyDescent="0.3">
      <c r="D4" s="51"/>
      <c r="J4" s="167" t="s">
        <v>23</v>
      </c>
      <c r="K4" s="167"/>
      <c r="L4" s="167"/>
      <c r="M4" s="167"/>
    </row>
    <row r="5" spans="1:18" x14ac:dyDescent="0.3">
      <c r="D5" s="51"/>
      <c r="K5" s="54"/>
      <c r="M5" s="56"/>
    </row>
    <row r="6" spans="1:18" ht="22.5" x14ac:dyDescent="0.4">
      <c r="A6" s="28"/>
      <c r="B6" s="57"/>
      <c r="C6" s="58"/>
      <c r="D6" s="58"/>
      <c r="E6" s="143"/>
      <c r="F6" s="59"/>
      <c r="G6" s="59"/>
      <c r="H6" s="28"/>
      <c r="I6" s="28"/>
      <c r="J6" s="167" t="s">
        <v>25</v>
      </c>
      <c r="K6" s="167"/>
      <c r="L6" s="167"/>
      <c r="M6" s="167"/>
      <c r="N6" s="27"/>
      <c r="P6" s="27"/>
      <c r="Q6" s="27"/>
      <c r="R6" s="28"/>
    </row>
    <row r="7" spans="1:18" ht="22.5" x14ac:dyDescent="0.4">
      <c r="A7" s="60"/>
      <c r="B7" s="57"/>
      <c r="C7" s="61"/>
      <c r="D7" s="61"/>
      <c r="E7" s="29"/>
      <c r="F7" s="62"/>
      <c r="G7" s="62"/>
      <c r="H7" s="29"/>
      <c r="I7" s="29"/>
      <c r="J7" s="167" t="s">
        <v>22</v>
      </c>
      <c r="K7" s="167"/>
      <c r="L7" s="167"/>
      <c r="M7" s="167"/>
      <c r="N7" s="27"/>
      <c r="O7" s="63"/>
      <c r="P7" s="27"/>
      <c r="Q7" s="27"/>
      <c r="R7" s="64"/>
    </row>
    <row r="8" spans="1:18" ht="18" thickBot="1" x14ac:dyDescent="0.35">
      <c r="A8" s="60"/>
      <c r="B8" s="65"/>
      <c r="C8" s="65"/>
      <c r="D8" s="65"/>
      <c r="E8" s="29"/>
      <c r="F8" s="62"/>
      <c r="G8" s="62"/>
      <c r="H8" s="29"/>
      <c r="I8" s="29"/>
      <c r="J8" s="29"/>
      <c r="K8" s="29"/>
      <c r="L8" s="29"/>
      <c r="M8" s="66"/>
      <c r="N8" s="29"/>
      <c r="O8" s="66"/>
      <c r="P8" s="29"/>
      <c r="Q8" s="29"/>
      <c r="R8" s="60" t="s">
        <v>202</v>
      </c>
    </row>
    <row r="9" spans="1:18" s="72" customFormat="1" ht="69" x14ac:dyDescent="0.3">
      <c r="A9" s="67" t="s">
        <v>29</v>
      </c>
      <c r="B9" s="68" t="s">
        <v>18</v>
      </c>
      <c r="C9" s="42" t="s">
        <v>81</v>
      </c>
      <c r="D9" s="42" t="s">
        <v>82</v>
      </c>
      <c r="E9" s="42" t="s">
        <v>83</v>
      </c>
      <c r="F9" s="69" t="s">
        <v>66</v>
      </c>
      <c r="G9" s="69" t="s">
        <v>67</v>
      </c>
      <c r="H9" s="42" t="s">
        <v>62</v>
      </c>
      <c r="I9" s="42" t="s">
        <v>196</v>
      </c>
      <c r="J9" s="42" t="s">
        <v>1147</v>
      </c>
      <c r="K9" s="42" t="s">
        <v>63</v>
      </c>
      <c r="L9" s="70" t="s">
        <v>64</v>
      </c>
      <c r="M9" s="70" t="s">
        <v>84</v>
      </c>
      <c r="N9" s="42" t="s">
        <v>85</v>
      </c>
      <c r="O9" s="70" t="s">
        <v>86</v>
      </c>
      <c r="P9" s="42" t="s">
        <v>87</v>
      </c>
      <c r="Q9" s="42" t="s">
        <v>17</v>
      </c>
      <c r="R9" s="71" t="s">
        <v>96</v>
      </c>
    </row>
    <row r="10" spans="1:18" s="146" customFormat="1" ht="13.5" x14ac:dyDescent="0.25">
      <c r="A10" s="139" t="s">
        <v>1081</v>
      </c>
      <c r="B10" s="139" t="s">
        <v>65</v>
      </c>
      <c r="C10" s="139" t="s">
        <v>108</v>
      </c>
      <c r="D10" s="139" t="s">
        <v>72</v>
      </c>
      <c r="E10" s="139" t="s">
        <v>75</v>
      </c>
      <c r="F10" s="139" t="s">
        <v>132</v>
      </c>
      <c r="G10" s="139" t="s">
        <v>133</v>
      </c>
      <c r="H10" s="139" t="s">
        <v>109</v>
      </c>
      <c r="I10" s="139" t="s">
        <v>73</v>
      </c>
      <c r="J10" s="139" t="s">
        <v>76</v>
      </c>
      <c r="K10" s="139" t="s">
        <v>110</v>
      </c>
      <c r="L10" s="139" t="s">
        <v>77</v>
      </c>
      <c r="M10" s="139" t="s">
        <v>111</v>
      </c>
      <c r="N10" s="139" t="s">
        <v>78</v>
      </c>
      <c r="O10" s="139" t="s">
        <v>112</v>
      </c>
      <c r="P10" s="139" t="s">
        <v>79</v>
      </c>
      <c r="Q10" s="139" t="s">
        <v>113</v>
      </c>
      <c r="R10" s="139" t="s">
        <v>80</v>
      </c>
    </row>
    <row r="11" spans="1:18" s="49" customFormat="1" ht="57" customHeight="1" x14ac:dyDescent="0.3">
      <c r="A11" s="147" t="s">
        <v>331</v>
      </c>
      <c r="B11" s="148"/>
      <c r="C11" s="21"/>
      <c r="D11" s="140"/>
      <c r="E11" s="144"/>
      <c r="F11" s="149"/>
      <c r="G11" s="149"/>
      <c r="H11" s="144"/>
      <c r="I11" s="150">
        <f>R11/O11</f>
        <v>74.688266666666678</v>
      </c>
      <c r="J11" s="115">
        <f>SUM(J12:J15)</f>
        <v>370.32100000000003</v>
      </c>
      <c r="K11" s="115">
        <f t="shared" ref="K11:Q11" si="0">SUM(K12:K15)</f>
        <v>370.32100000000003</v>
      </c>
      <c r="L11" s="115">
        <f t="shared" si="0"/>
        <v>0</v>
      </c>
      <c r="M11" s="115">
        <f t="shared" si="0"/>
        <v>10</v>
      </c>
      <c r="N11" s="115">
        <f t="shared" si="0"/>
        <v>213.43899999999999</v>
      </c>
      <c r="O11" s="115">
        <f t="shared" si="0"/>
        <v>15</v>
      </c>
      <c r="P11" s="115">
        <f t="shared" si="0"/>
        <v>536.56399999999996</v>
      </c>
      <c r="Q11" s="115">
        <f t="shared" si="0"/>
        <v>0</v>
      </c>
      <c r="R11" s="115">
        <f>SUM(R12:R15)</f>
        <v>1120.3240000000001</v>
      </c>
    </row>
    <row r="12" spans="1:18" ht="73.5" customHeight="1" x14ac:dyDescent="0.3">
      <c r="A12" s="23" t="s">
        <v>331</v>
      </c>
      <c r="B12" s="24" t="s">
        <v>269</v>
      </c>
      <c r="C12" s="21" t="s">
        <v>329</v>
      </c>
      <c r="D12" s="22" t="s">
        <v>330</v>
      </c>
      <c r="E12" s="25" t="s">
        <v>332</v>
      </c>
      <c r="F12" s="26">
        <v>45755</v>
      </c>
      <c r="G12" s="26">
        <v>45758</v>
      </c>
      <c r="H12" s="25" t="s">
        <v>334</v>
      </c>
      <c r="I12" s="151">
        <f t="shared" ref="I12:I75" si="1">R12/O12</f>
        <v>27.864000000000001</v>
      </c>
      <c r="J12" s="116">
        <f>K12+L12</f>
        <v>0</v>
      </c>
      <c r="K12" s="116">
        <v>0</v>
      </c>
      <c r="L12" s="116">
        <v>0</v>
      </c>
      <c r="M12" s="116">
        <f>G12-F12</f>
        <v>3</v>
      </c>
      <c r="N12" s="116">
        <v>0</v>
      </c>
      <c r="O12" s="116">
        <f>G12-F12+1</f>
        <v>4</v>
      </c>
      <c r="P12" s="116">
        <v>111.456</v>
      </c>
      <c r="Q12" s="116">
        <v>0</v>
      </c>
      <c r="R12" s="115">
        <f>J12+N12+P12+Q12</f>
        <v>111.456</v>
      </c>
    </row>
    <row r="13" spans="1:18" ht="160.5" customHeight="1" x14ac:dyDescent="0.3">
      <c r="A13" s="23" t="s">
        <v>331</v>
      </c>
      <c r="B13" s="24" t="s">
        <v>270</v>
      </c>
      <c r="C13" s="21" t="s">
        <v>329</v>
      </c>
      <c r="D13" s="22" t="s">
        <v>330</v>
      </c>
      <c r="E13" s="25" t="s">
        <v>333</v>
      </c>
      <c r="F13" s="26">
        <v>45755</v>
      </c>
      <c r="G13" s="26">
        <v>45758</v>
      </c>
      <c r="H13" s="25" t="s">
        <v>334</v>
      </c>
      <c r="I13" s="151">
        <f t="shared" si="1"/>
        <v>27.864000000000001</v>
      </c>
      <c r="J13" s="116">
        <f>K13+L13</f>
        <v>0</v>
      </c>
      <c r="K13" s="116">
        <v>0</v>
      </c>
      <c r="L13" s="116">
        <v>0</v>
      </c>
      <c r="M13" s="116">
        <f>G13-F13</f>
        <v>3</v>
      </c>
      <c r="N13" s="116">
        <v>0</v>
      </c>
      <c r="O13" s="116">
        <f>G13-F13+1</f>
        <v>4</v>
      </c>
      <c r="P13" s="116">
        <v>111.456</v>
      </c>
      <c r="Q13" s="116">
        <v>0</v>
      </c>
      <c r="R13" s="115">
        <f>J13+N13+P13+Q13</f>
        <v>111.456</v>
      </c>
    </row>
    <row r="14" spans="1:18" ht="73.5" customHeight="1" x14ac:dyDescent="0.3">
      <c r="A14" s="23" t="s">
        <v>331</v>
      </c>
      <c r="B14" s="24" t="s">
        <v>647</v>
      </c>
      <c r="C14" s="21" t="s">
        <v>329</v>
      </c>
      <c r="D14" s="22" t="s">
        <v>503</v>
      </c>
      <c r="E14" s="25" t="s">
        <v>332</v>
      </c>
      <c r="F14" s="26">
        <v>45804</v>
      </c>
      <c r="G14" s="26">
        <v>45807</v>
      </c>
      <c r="H14" s="25" t="s">
        <v>504</v>
      </c>
      <c r="I14" s="151">
        <f t="shared" si="1"/>
        <v>156.81074999999998</v>
      </c>
      <c r="J14" s="116">
        <f>K14+L14</f>
        <v>370.32100000000003</v>
      </c>
      <c r="K14" s="116">
        <v>370.32100000000003</v>
      </c>
      <c r="L14" s="116">
        <v>0</v>
      </c>
      <c r="M14" s="116">
        <f>G14-F14</f>
        <v>3</v>
      </c>
      <c r="N14" s="116">
        <v>131.184</v>
      </c>
      <c r="O14" s="116">
        <f>G14-F14+1</f>
        <v>4</v>
      </c>
      <c r="P14" s="116">
        <v>125.738</v>
      </c>
      <c r="Q14" s="116">
        <v>0</v>
      </c>
      <c r="R14" s="115">
        <f>J14+N14+P14+Q14</f>
        <v>627.24299999999994</v>
      </c>
    </row>
    <row r="15" spans="1:18" ht="73.5" customHeight="1" x14ac:dyDescent="0.3">
      <c r="A15" s="23" t="s">
        <v>331</v>
      </c>
      <c r="B15" s="24" t="s">
        <v>648</v>
      </c>
      <c r="C15" s="21" t="s">
        <v>329</v>
      </c>
      <c r="D15" s="22" t="s">
        <v>631</v>
      </c>
      <c r="E15" s="25" t="s">
        <v>332</v>
      </c>
      <c r="F15" s="26">
        <v>45823</v>
      </c>
      <c r="G15" s="26">
        <v>45829</v>
      </c>
      <c r="H15" s="25" t="s">
        <v>186</v>
      </c>
      <c r="I15" s="151">
        <f t="shared" si="1"/>
        <v>90.056333333333328</v>
      </c>
      <c r="J15" s="116">
        <f>K15+L15</f>
        <v>0</v>
      </c>
      <c r="K15" s="116">
        <v>0</v>
      </c>
      <c r="L15" s="116">
        <v>0</v>
      </c>
      <c r="M15" s="116">
        <v>1</v>
      </c>
      <c r="N15" s="116">
        <v>82.254999999999995</v>
      </c>
      <c r="O15" s="116">
        <v>3</v>
      </c>
      <c r="P15" s="116">
        <v>187.91399999999999</v>
      </c>
      <c r="Q15" s="116">
        <v>0</v>
      </c>
      <c r="R15" s="115">
        <f>J15+N15+P15+Q15</f>
        <v>270.16899999999998</v>
      </c>
    </row>
    <row r="16" spans="1:18" s="49" customFormat="1" ht="57" customHeight="1" x14ac:dyDescent="0.3">
      <c r="A16" s="147" t="s">
        <v>649</v>
      </c>
      <c r="B16" s="148"/>
      <c r="C16" s="21"/>
      <c r="D16" s="140"/>
      <c r="E16" s="144"/>
      <c r="F16" s="149"/>
      <c r="G16" s="149"/>
      <c r="H16" s="144"/>
      <c r="I16" s="150">
        <f t="shared" si="1"/>
        <v>145.85624999999999</v>
      </c>
      <c r="J16" s="115">
        <f t="shared" ref="J16:Q16" si="2">SUM(J17)</f>
        <v>261.81</v>
      </c>
      <c r="K16" s="115">
        <f t="shared" si="2"/>
        <v>261.81</v>
      </c>
      <c r="L16" s="115">
        <f t="shared" si="2"/>
        <v>0</v>
      </c>
      <c r="M16" s="115">
        <f t="shared" si="2"/>
        <v>3</v>
      </c>
      <c r="N16" s="115">
        <f t="shared" si="2"/>
        <v>189.97699999999998</v>
      </c>
      <c r="O16" s="115">
        <f t="shared" si="2"/>
        <v>4</v>
      </c>
      <c r="P16" s="115">
        <f t="shared" si="2"/>
        <v>131.63800000000001</v>
      </c>
      <c r="Q16" s="115">
        <f t="shared" si="2"/>
        <v>0</v>
      </c>
      <c r="R16" s="115">
        <f>SUM(R17)</f>
        <v>583.42499999999995</v>
      </c>
    </row>
    <row r="17" spans="1:18" ht="73.5" customHeight="1" x14ac:dyDescent="0.3">
      <c r="A17" s="23" t="s">
        <v>649</v>
      </c>
      <c r="B17" s="24" t="s">
        <v>271</v>
      </c>
      <c r="C17" s="21" t="s">
        <v>329</v>
      </c>
      <c r="D17" s="22" t="s">
        <v>368</v>
      </c>
      <c r="E17" s="25" t="s">
        <v>203</v>
      </c>
      <c r="F17" s="26">
        <v>45760</v>
      </c>
      <c r="G17" s="26">
        <v>45763</v>
      </c>
      <c r="H17" s="25" t="s">
        <v>179</v>
      </c>
      <c r="I17" s="151">
        <f t="shared" si="1"/>
        <v>145.85624999999999</v>
      </c>
      <c r="J17" s="116">
        <f>K17+L17</f>
        <v>261.81</v>
      </c>
      <c r="K17" s="116">
        <v>261.81</v>
      </c>
      <c r="L17" s="116">
        <v>0</v>
      </c>
      <c r="M17" s="116">
        <f>G17-F17</f>
        <v>3</v>
      </c>
      <c r="N17" s="116">
        <v>189.97699999999998</v>
      </c>
      <c r="O17" s="116">
        <f>G17-F17+1</f>
        <v>4</v>
      </c>
      <c r="P17" s="116">
        <v>131.63800000000001</v>
      </c>
      <c r="Q17" s="116">
        <v>0</v>
      </c>
      <c r="R17" s="115">
        <f>J17+N17+P17+Q17</f>
        <v>583.42499999999995</v>
      </c>
    </row>
    <row r="18" spans="1:18" s="49" customFormat="1" x14ac:dyDescent="0.3">
      <c r="A18" s="147" t="s">
        <v>650</v>
      </c>
      <c r="B18" s="148"/>
      <c r="C18" s="21"/>
      <c r="D18" s="140"/>
      <c r="E18" s="144"/>
      <c r="F18" s="149"/>
      <c r="G18" s="149"/>
      <c r="H18" s="144"/>
      <c r="I18" s="150">
        <f t="shared" si="1"/>
        <v>75.690951612903191</v>
      </c>
      <c r="J18" s="115">
        <f t="shared" ref="J18:Q18" si="3">SUM(J19:J33)</f>
        <v>952.279</v>
      </c>
      <c r="K18" s="115">
        <f t="shared" si="3"/>
        <v>952.279</v>
      </c>
      <c r="L18" s="115">
        <f t="shared" si="3"/>
        <v>0</v>
      </c>
      <c r="M18" s="115">
        <f t="shared" si="3"/>
        <v>47</v>
      </c>
      <c r="N18" s="115">
        <f t="shared" si="3"/>
        <v>2554.2599999999998</v>
      </c>
      <c r="O18" s="115">
        <f t="shared" si="3"/>
        <v>62</v>
      </c>
      <c r="P18" s="115">
        <f t="shared" si="3"/>
        <v>1146.2999999999997</v>
      </c>
      <c r="Q18" s="115">
        <f t="shared" si="3"/>
        <v>40</v>
      </c>
      <c r="R18" s="115">
        <f>SUM(R19:R33)</f>
        <v>4692.8389999999981</v>
      </c>
    </row>
    <row r="19" spans="1:18" ht="86.25" x14ac:dyDescent="0.3">
      <c r="A19" s="23" t="s">
        <v>650</v>
      </c>
      <c r="B19" s="24" t="s">
        <v>37</v>
      </c>
      <c r="C19" s="21" t="s">
        <v>329</v>
      </c>
      <c r="D19" s="22" t="s">
        <v>651</v>
      </c>
      <c r="E19" s="25" t="s">
        <v>336</v>
      </c>
      <c r="F19" s="26">
        <v>45790</v>
      </c>
      <c r="G19" s="26">
        <v>45794</v>
      </c>
      <c r="H19" s="25" t="s">
        <v>338</v>
      </c>
      <c r="I19" s="151">
        <f t="shared" si="1"/>
        <v>316.45100000000002</v>
      </c>
      <c r="J19" s="116">
        <f t="shared" ref="J19:J33" si="4">K19+L19</f>
        <v>172.61099999999999</v>
      </c>
      <c r="K19" s="116">
        <v>172.61099999999999</v>
      </c>
      <c r="L19" s="116">
        <v>0</v>
      </c>
      <c r="M19" s="116">
        <v>3</v>
      </c>
      <c r="N19" s="116">
        <v>836.01800000000003</v>
      </c>
      <c r="O19" s="116">
        <v>4</v>
      </c>
      <c r="P19" s="116">
        <v>247.17500000000001</v>
      </c>
      <c r="Q19" s="116">
        <v>10</v>
      </c>
      <c r="R19" s="115">
        <f>J19+N19+P19+Q19</f>
        <v>1265.8040000000001</v>
      </c>
    </row>
    <row r="20" spans="1:18" ht="99.75" customHeight="1" x14ac:dyDescent="0.3">
      <c r="A20" s="23" t="s">
        <v>650</v>
      </c>
      <c r="B20" s="24" t="s">
        <v>134</v>
      </c>
      <c r="C20" s="21" t="s">
        <v>329</v>
      </c>
      <c r="D20" s="22" t="s">
        <v>651</v>
      </c>
      <c r="E20" s="25" t="s">
        <v>337</v>
      </c>
      <c r="F20" s="26">
        <v>45790</v>
      </c>
      <c r="G20" s="26">
        <v>45794</v>
      </c>
      <c r="H20" s="25" t="s">
        <v>338</v>
      </c>
      <c r="I20" s="151">
        <f t="shared" si="1"/>
        <v>292.55225000000002</v>
      </c>
      <c r="J20" s="116">
        <f t="shared" si="4"/>
        <v>172.16300000000001</v>
      </c>
      <c r="K20" s="116">
        <v>172.16300000000001</v>
      </c>
      <c r="L20" s="116">
        <v>0</v>
      </c>
      <c r="M20" s="116">
        <v>3</v>
      </c>
      <c r="N20" s="116">
        <v>740.87099999999998</v>
      </c>
      <c r="O20" s="116">
        <v>4</v>
      </c>
      <c r="P20" s="116">
        <v>247.17500000000001</v>
      </c>
      <c r="Q20" s="116">
        <v>10</v>
      </c>
      <c r="R20" s="115">
        <f>J20+N20+P20+Q20</f>
        <v>1170.2090000000001</v>
      </c>
    </row>
    <row r="21" spans="1:18" ht="99.75" customHeight="1" x14ac:dyDescent="0.3">
      <c r="A21" s="23" t="s">
        <v>650</v>
      </c>
      <c r="B21" s="24" t="s">
        <v>667</v>
      </c>
      <c r="C21" s="21" t="s">
        <v>329</v>
      </c>
      <c r="D21" s="22" t="s">
        <v>652</v>
      </c>
      <c r="E21" s="25" t="s">
        <v>653</v>
      </c>
      <c r="F21" s="26">
        <v>45774</v>
      </c>
      <c r="G21" s="26">
        <v>45777</v>
      </c>
      <c r="H21" s="25" t="s">
        <v>180</v>
      </c>
      <c r="I21" s="151">
        <f t="shared" si="1"/>
        <v>7.0567500000000001</v>
      </c>
      <c r="J21" s="116">
        <f t="shared" si="4"/>
        <v>0</v>
      </c>
      <c r="K21" s="116">
        <v>0</v>
      </c>
      <c r="L21" s="116">
        <v>0</v>
      </c>
      <c r="M21" s="116">
        <f t="shared" ref="M21:M33" si="5">G21-F21</f>
        <v>3</v>
      </c>
      <c r="N21" s="116">
        <v>0</v>
      </c>
      <c r="O21" s="116">
        <f t="shared" ref="O21:O33" si="6">G21-F21+1</f>
        <v>4</v>
      </c>
      <c r="P21" s="116">
        <v>28.227</v>
      </c>
      <c r="Q21" s="116">
        <v>0</v>
      </c>
      <c r="R21" s="115">
        <f t="shared" ref="R21" si="7">J21+N21+P21+Q21</f>
        <v>28.227</v>
      </c>
    </row>
    <row r="22" spans="1:18" ht="99.75" customHeight="1" x14ac:dyDescent="0.3">
      <c r="A22" s="23" t="s">
        <v>650</v>
      </c>
      <c r="B22" s="24" t="s">
        <v>668</v>
      </c>
      <c r="C22" s="21" t="s">
        <v>329</v>
      </c>
      <c r="D22" s="22" t="s">
        <v>652</v>
      </c>
      <c r="E22" s="25" t="s">
        <v>654</v>
      </c>
      <c r="F22" s="26">
        <v>45774</v>
      </c>
      <c r="G22" s="26">
        <v>45777</v>
      </c>
      <c r="H22" s="25" t="s">
        <v>180</v>
      </c>
      <c r="I22" s="151">
        <f t="shared" si="1"/>
        <v>7.0567500000000001</v>
      </c>
      <c r="J22" s="116">
        <f t="shared" si="4"/>
        <v>0</v>
      </c>
      <c r="K22" s="116">
        <v>0</v>
      </c>
      <c r="L22" s="116">
        <v>0</v>
      </c>
      <c r="M22" s="116">
        <f t="shared" si="5"/>
        <v>3</v>
      </c>
      <c r="N22" s="116">
        <v>0</v>
      </c>
      <c r="O22" s="116">
        <f t="shared" si="6"/>
        <v>4</v>
      </c>
      <c r="P22" s="116">
        <v>28.227</v>
      </c>
      <c r="Q22" s="116">
        <v>0</v>
      </c>
      <c r="R22" s="115">
        <f t="shared" ref="R22" si="8">J22+N22+P22+Q22</f>
        <v>28.227</v>
      </c>
    </row>
    <row r="23" spans="1:18" ht="99.75" customHeight="1" x14ac:dyDescent="0.3">
      <c r="A23" s="23" t="s">
        <v>650</v>
      </c>
      <c r="B23" s="24" t="s">
        <v>669</v>
      </c>
      <c r="C23" s="21" t="s">
        <v>329</v>
      </c>
      <c r="D23" s="22" t="s">
        <v>652</v>
      </c>
      <c r="E23" s="25" t="s">
        <v>655</v>
      </c>
      <c r="F23" s="26">
        <v>45774</v>
      </c>
      <c r="G23" s="26">
        <v>45777</v>
      </c>
      <c r="H23" s="25" t="s">
        <v>180</v>
      </c>
      <c r="I23" s="151">
        <f t="shared" si="1"/>
        <v>7.0567500000000001</v>
      </c>
      <c r="J23" s="116">
        <f t="shared" si="4"/>
        <v>0</v>
      </c>
      <c r="K23" s="116">
        <v>0</v>
      </c>
      <c r="L23" s="116">
        <v>0</v>
      </c>
      <c r="M23" s="116">
        <f t="shared" si="5"/>
        <v>3</v>
      </c>
      <c r="N23" s="116">
        <v>0</v>
      </c>
      <c r="O23" s="116">
        <f t="shared" si="6"/>
        <v>4</v>
      </c>
      <c r="P23" s="116">
        <v>28.227</v>
      </c>
      <c r="Q23" s="116">
        <v>0</v>
      </c>
      <c r="R23" s="115">
        <f t="shared" ref="R23" si="9">J23+N23+P23+Q23</f>
        <v>28.227</v>
      </c>
    </row>
    <row r="24" spans="1:18" ht="99.75" customHeight="1" x14ac:dyDescent="0.3">
      <c r="A24" s="23" t="s">
        <v>650</v>
      </c>
      <c r="B24" s="24" t="s">
        <v>670</v>
      </c>
      <c r="C24" s="21" t="s">
        <v>329</v>
      </c>
      <c r="D24" s="22" t="s">
        <v>652</v>
      </c>
      <c r="E24" s="25" t="s">
        <v>656</v>
      </c>
      <c r="F24" s="26">
        <v>45774</v>
      </c>
      <c r="G24" s="26">
        <v>45777</v>
      </c>
      <c r="H24" s="25" t="s">
        <v>180</v>
      </c>
      <c r="I24" s="151">
        <f t="shared" si="1"/>
        <v>7.0567500000000001</v>
      </c>
      <c r="J24" s="116">
        <f t="shared" si="4"/>
        <v>0</v>
      </c>
      <c r="K24" s="116">
        <v>0</v>
      </c>
      <c r="L24" s="116">
        <v>0</v>
      </c>
      <c r="M24" s="116">
        <f t="shared" si="5"/>
        <v>3</v>
      </c>
      <c r="N24" s="116">
        <v>0</v>
      </c>
      <c r="O24" s="116">
        <f t="shared" si="6"/>
        <v>4</v>
      </c>
      <c r="P24" s="116">
        <v>28.227</v>
      </c>
      <c r="Q24" s="116">
        <v>0</v>
      </c>
      <c r="R24" s="115">
        <f t="shared" ref="R24" si="10">J24+N24+P24+Q24</f>
        <v>28.227</v>
      </c>
    </row>
    <row r="25" spans="1:18" ht="99.75" customHeight="1" x14ac:dyDescent="0.3">
      <c r="A25" s="23" t="s">
        <v>650</v>
      </c>
      <c r="B25" s="24" t="s">
        <v>671</v>
      </c>
      <c r="C25" s="21" t="s">
        <v>329</v>
      </c>
      <c r="D25" s="22" t="s">
        <v>652</v>
      </c>
      <c r="E25" s="25" t="s">
        <v>657</v>
      </c>
      <c r="F25" s="26">
        <v>45774</v>
      </c>
      <c r="G25" s="26">
        <v>45777</v>
      </c>
      <c r="H25" s="25" t="s">
        <v>180</v>
      </c>
      <c r="I25" s="151">
        <f t="shared" si="1"/>
        <v>7.0567500000000001</v>
      </c>
      <c r="J25" s="116">
        <f t="shared" si="4"/>
        <v>0</v>
      </c>
      <c r="K25" s="116">
        <v>0</v>
      </c>
      <c r="L25" s="116">
        <v>0</v>
      </c>
      <c r="M25" s="116">
        <f t="shared" si="5"/>
        <v>3</v>
      </c>
      <c r="N25" s="116">
        <v>0</v>
      </c>
      <c r="O25" s="116">
        <f t="shared" si="6"/>
        <v>4</v>
      </c>
      <c r="P25" s="116">
        <v>28.227</v>
      </c>
      <c r="Q25" s="116">
        <v>0</v>
      </c>
      <c r="R25" s="115">
        <f t="shared" ref="R25" si="11">J25+N25+P25+Q25</f>
        <v>28.227</v>
      </c>
    </row>
    <row r="26" spans="1:18" ht="99.75" customHeight="1" x14ac:dyDescent="0.3">
      <c r="A26" s="23" t="s">
        <v>650</v>
      </c>
      <c r="B26" s="24" t="s">
        <v>672</v>
      </c>
      <c r="C26" s="21" t="s">
        <v>329</v>
      </c>
      <c r="D26" s="22" t="s">
        <v>652</v>
      </c>
      <c r="E26" s="25" t="s">
        <v>658</v>
      </c>
      <c r="F26" s="26">
        <v>45774</v>
      </c>
      <c r="G26" s="26">
        <v>45777</v>
      </c>
      <c r="H26" s="25" t="s">
        <v>180</v>
      </c>
      <c r="I26" s="151">
        <f t="shared" si="1"/>
        <v>7.0567500000000001</v>
      </c>
      <c r="J26" s="116">
        <f t="shared" si="4"/>
        <v>0</v>
      </c>
      <c r="K26" s="116">
        <v>0</v>
      </c>
      <c r="L26" s="116">
        <v>0</v>
      </c>
      <c r="M26" s="116">
        <f t="shared" si="5"/>
        <v>3</v>
      </c>
      <c r="N26" s="116">
        <v>0</v>
      </c>
      <c r="O26" s="116">
        <f t="shared" si="6"/>
        <v>4</v>
      </c>
      <c r="P26" s="116">
        <v>28.227</v>
      </c>
      <c r="Q26" s="116">
        <v>0</v>
      </c>
      <c r="R26" s="115">
        <f t="shared" ref="R26" si="12">J26+N26+P26+Q26</f>
        <v>28.227</v>
      </c>
    </row>
    <row r="27" spans="1:18" ht="99.75" customHeight="1" x14ac:dyDescent="0.3">
      <c r="A27" s="23" t="s">
        <v>650</v>
      </c>
      <c r="B27" s="24" t="s">
        <v>673</v>
      </c>
      <c r="C27" s="21" t="s">
        <v>329</v>
      </c>
      <c r="D27" s="22" t="s">
        <v>652</v>
      </c>
      <c r="E27" s="25" t="s">
        <v>659</v>
      </c>
      <c r="F27" s="26">
        <v>45774</v>
      </c>
      <c r="G27" s="26">
        <v>45777</v>
      </c>
      <c r="H27" s="25" t="s">
        <v>180</v>
      </c>
      <c r="I27" s="151">
        <f t="shared" si="1"/>
        <v>7.0567500000000001</v>
      </c>
      <c r="J27" s="116">
        <f t="shared" si="4"/>
        <v>0</v>
      </c>
      <c r="K27" s="116">
        <v>0</v>
      </c>
      <c r="L27" s="116">
        <v>0</v>
      </c>
      <c r="M27" s="116">
        <f t="shared" si="5"/>
        <v>3</v>
      </c>
      <c r="N27" s="116">
        <v>0</v>
      </c>
      <c r="O27" s="116">
        <f t="shared" si="6"/>
        <v>4</v>
      </c>
      <c r="P27" s="116">
        <v>28.227</v>
      </c>
      <c r="Q27" s="116">
        <v>0</v>
      </c>
      <c r="R27" s="115">
        <f t="shared" ref="R27" si="13">J27+N27+P27+Q27</f>
        <v>28.227</v>
      </c>
    </row>
    <row r="28" spans="1:18" ht="99.75" customHeight="1" x14ac:dyDescent="0.3">
      <c r="A28" s="23" t="s">
        <v>650</v>
      </c>
      <c r="B28" s="24" t="s">
        <v>674</v>
      </c>
      <c r="C28" s="21" t="s">
        <v>329</v>
      </c>
      <c r="D28" s="22" t="s">
        <v>652</v>
      </c>
      <c r="E28" s="25" t="s">
        <v>660</v>
      </c>
      <c r="F28" s="26">
        <v>45774</v>
      </c>
      <c r="G28" s="26">
        <v>45777</v>
      </c>
      <c r="H28" s="25" t="s">
        <v>180</v>
      </c>
      <c r="I28" s="151">
        <f t="shared" si="1"/>
        <v>7.0567500000000001</v>
      </c>
      <c r="J28" s="116">
        <f t="shared" si="4"/>
        <v>0</v>
      </c>
      <c r="K28" s="116">
        <v>0</v>
      </c>
      <c r="L28" s="116">
        <v>0</v>
      </c>
      <c r="M28" s="116">
        <f t="shared" si="5"/>
        <v>3</v>
      </c>
      <c r="N28" s="116">
        <v>0</v>
      </c>
      <c r="O28" s="116">
        <f t="shared" si="6"/>
        <v>4</v>
      </c>
      <c r="P28" s="116">
        <v>28.227</v>
      </c>
      <c r="Q28" s="116">
        <v>0</v>
      </c>
      <c r="R28" s="115">
        <f t="shared" ref="R28" si="14">J28+N28+P28+Q28</f>
        <v>28.227</v>
      </c>
    </row>
    <row r="29" spans="1:18" ht="99.75" customHeight="1" x14ac:dyDescent="0.3">
      <c r="A29" s="23" t="s">
        <v>650</v>
      </c>
      <c r="B29" s="24" t="s">
        <v>675</v>
      </c>
      <c r="C29" s="21" t="s">
        <v>329</v>
      </c>
      <c r="D29" s="22" t="s">
        <v>652</v>
      </c>
      <c r="E29" s="25" t="s">
        <v>661</v>
      </c>
      <c r="F29" s="26">
        <v>45774</v>
      </c>
      <c r="G29" s="26">
        <v>45777</v>
      </c>
      <c r="H29" s="25" t="s">
        <v>180</v>
      </c>
      <c r="I29" s="151">
        <f t="shared" si="1"/>
        <v>7.0567500000000001</v>
      </c>
      <c r="J29" s="116">
        <f t="shared" si="4"/>
        <v>0</v>
      </c>
      <c r="K29" s="116">
        <v>0</v>
      </c>
      <c r="L29" s="116">
        <v>0</v>
      </c>
      <c r="M29" s="116">
        <f t="shared" si="5"/>
        <v>3</v>
      </c>
      <c r="N29" s="116">
        <v>0</v>
      </c>
      <c r="O29" s="116">
        <f t="shared" si="6"/>
        <v>4</v>
      </c>
      <c r="P29" s="116">
        <v>28.227</v>
      </c>
      <c r="Q29" s="116">
        <v>0</v>
      </c>
      <c r="R29" s="115">
        <f t="shared" ref="R29" si="15">J29+N29+P29+Q29</f>
        <v>28.227</v>
      </c>
    </row>
    <row r="30" spans="1:18" ht="99.75" customHeight="1" x14ac:dyDescent="0.3">
      <c r="A30" s="23" t="s">
        <v>650</v>
      </c>
      <c r="B30" s="24" t="s">
        <v>676</v>
      </c>
      <c r="C30" s="21" t="s">
        <v>329</v>
      </c>
      <c r="D30" s="22" t="s">
        <v>652</v>
      </c>
      <c r="E30" s="25" t="s">
        <v>662</v>
      </c>
      <c r="F30" s="26">
        <v>45774</v>
      </c>
      <c r="G30" s="26">
        <v>45777</v>
      </c>
      <c r="H30" s="25" t="s">
        <v>180</v>
      </c>
      <c r="I30" s="151">
        <f t="shared" si="1"/>
        <v>7.0567500000000001</v>
      </c>
      <c r="J30" s="116">
        <f t="shared" si="4"/>
        <v>0</v>
      </c>
      <c r="K30" s="116">
        <v>0</v>
      </c>
      <c r="L30" s="116">
        <v>0</v>
      </c>
      <c r="M30" s="116">
        <f t="shared" si="5"/>
        <v>3</v>
      </c>
      <c r="N30" s="116">
        <v>0</v>
      </c>
      <c r="O30" s="116">
        <f t="shared" si="6"/>
        <v>4</v>
      </c>
      <c r="P30" s="116">
        <v>28.227</v>
      </c>
      <c r="Q30" s="116">
        <v>0</v>
      </c>
      <c r="R30" s="115">
        <f t="shared" ref="R30" si="16">J30+N30+P30+Q30</f>
        <v>28.227</v>
      </c>
    </row>
    <row r="31" spans="1:18" ht="99.75" customHeight="1" x14ac:dyDescent="0.3">
      <c r="A31" s="23" t="s">
        <v>650</v>
      </c>
      <c r="B31" s="24" t="s">
        <v>677</v>
      </c>
      <c r="C31" s="21" t="s">
        <v>329</v>
      </c>
      <c r="D31" s="22" t="s">
        <v>652</v>
      </c>
      <c r="E31" s="25" t="s">
        <v>663</v>
      </c>
      <c r="F31" s="26">
        <v>45774</v>
      </c>
      <c r="G31" s="26">
        <v>45777</v>
      </c>
      <c r="H31" s="25" t="s">
        <v>180</v>
      </c>
      <c r="I31" s="151">
        <f t="shared" si="1"/>
        <v>7.0567500000000001</v>
      </c>
      <c r="J31" s="116">
        <f t="shared" si="4"/>
        <v>0</v>
      </c>
      <c r="K31" s="116">
        <v>0</v>
      </c>
      <c r="L31" s="116">
        <v>0</v>
      </c>
      <c r="M31" s="116">
        <f t="shared" si="5"/>
        <v>3</v>
      </c>
      <c r="N31" s="116">
        <v>0</v>
      </c>
      <c r="O31" s="116">
        <f t="shared" si="6"/>
        <v>4</v>
      </c>
      <c r="P31" s="116">
        <v>28.227</v>
      </c>
      <c r="Q31" s="116">
        <v>0</v>
      </c>
      <c r="R31" s="115">
        <f t="shared" ref="R31" si="17">J31+N31+P31+Q31</f>
        <v>28.227</v>
      </c>
    </row>
    <row r="32" spans="1:18" ht="84" customHeight="1" x14ac:dyDescent="0.3">
      <c r="A32" s="23" t="s">
        <v>650</v>
      </c>
      <c r="B32" s="24" t="s">
        <v>678</v>
      </c>
      <c r="C32" s="21" t="s">
        <v>329</v>
      </c>
      <c r="D32" s="22" t="s">
        <v>665</v>
      </c>
      <c r="E32" s="25" t="s">
        <v>463</v>
      </c>
      <c r="F32" s="26">
        <v>45782</v>
      </c>
      <c r="G32" s="26">
        <v>45786</v>
      </c>
      <c r="H32" s="25" t="s">
        <v>1068</v>
      </c>
      <c r="I32" s="151">
        <f t="shared" si="1"/>
        <v>246.17039999999997</v>
      </c>
      <c r="J32" s="116">
        <f>K32+L32</f>
        <v>404.63299999999998</v>
      </c>
      <c r="K32" s="116">
        <v>404.63299999999998</v>
      </c>
      <c r="L32" s="116">
        <v>0</v>
      </c>
      <c r="M32" s="116">
        <f t="shared" si="5"/>
        <v>4</v>
      </c>
      <c r="N32" s="116">
        <v>670.17099999999994</v>
      </c>
      <c r="O32" s="116">
        <f t="shared" si="6"/>
        <v>5</v>
      </c>
      <c r="P32" s="116">
        <v>146.048</v>
      </c>
      <c r="Q32" s="116">
        <v>10</v>
      </c>
      <c r="R32" s="115">
        <f>J32+N32+P32+Q32</f>
        <v>1230.8519999999999</v>
      </c>
    </row>
    <row r="33" spans="1:18" ht="69" x14ac:dyDescent="0.3">
      <c r="A33" s="23" t="s">
        <v>650</v>
      </c>
      <c r="B33" s="24" t="s">
        <v>679</v>
      </c>
      <c r="C33" s="21" t="s">
        <v>329</v>
      </c>
      <c r="D33" s="22" t="s">
        <v>666</v>
      </c>
      <c r="E33" s="25" t="s">
        <v>518</v>
      </c>
      <c r="F33" s="26">
        <v>45795</v>
      </c>
      <c r="G33" s="26">
        <v>45799</v>
      </c>
      <c r="H33" s="25" t="s">
        <v>1071</v>
      </c>
      <c r="I33" s="151">
        <f t="shared" si="1"/>
        <v>143.09539999999998</v>
      </c>
      <c r="J33" s="116">
        <f t="shared" si="4"/>
        <v>202.87200000000001</v>
      </c>
      <c r="K33" s="116">
        <v>202.87200000000001</v>
      </c>
      <c r="L33" s="116">
        <v>0</v>
      </c>
      <c r="M33" s="116">
        <f t="shared" si="5"/>
        <v>4</v>
      </c>
      <c r="N33" s="116">
        <v>307.2</v>
      </c>
      <c r="O33" s="116">
        <f t="shared" si="6"/>
        <v>5</v>
      </c>
      <c r="P33" s="116">
        <v>195.405</v>
      </c>
      <c r="Q33" s="116">
        <v>10</v>
      </c>
      <c r="R33" s="115">
        <f t="shared" ref="R33" si="18">J33+N33+P33+Q33</f>
        <v>715.47699999999998</v>
      </c>
    </row>
    <row r="34" spans="1:18" s="49" customFormat="1" x14ac:dyDescent="0.3">
      <c r="A34" s="147" t="s">
        <v>680</v>
      </c>
      <c r="B34" s="148"/>
      <c r="C34" s="21"/>
      <c r="D34" s="140"/>
      <c r="E34" s="144"/>
      <c r="F34" s="149"/>
      <c r="G34" s="149"/>
      <c r="H34" s="144"/>
      <c r="I34" s="150">
        <f t="shared" si="1"/>
        <v>194.83748837209299</v>
      </c>
      <c r="J34" s="115">
        <f t="shared" ref="J34:Q34" si="19">SUM(J35:J41)</f>
        <v>3081.65</v>
      </c>
      <c r="K34" s="115">
        <f t="shared" si="19"/>
        <v>3081.65</v>
      </c>
      <c r="L34" s="115">
        <f t="shared" si="19"/>
        <v>0</v>
      </c>
      <c r="M34" s="115">
        <f t="shared" si="19"/>
        <v>36</v>
      </c>
      <c r="N34" s="115">
        <f t="shared" si="19"/>
        <v>2214.75</v>
      </c>
      <c r="O34" s="115">
        <f t="shared" si="19"/>
        <v>43</v>
      </c>
      <c r="P34" s="115">
        <f t="shared" si="19"/>
        <v>494.50400000000002</v>
      </c>
      <c r="Q34" s="115">
        <f t="shared" si="19"/>
        <v>2587.1080000000002</v>
      </c>
      <c r="R34" s="115">
        <f>SUM(R35:R41)</f>
        <v>8378.0119999999988</v>
      </c>
    </row>
    <row r="35" spans="1:18" ht="63" customHeight="1" x14ac:dyDescent="0.3">
      <c r="A35" s="23" t="s">
        <v>680</v>
      </c>
      <c r="B35" s="24" t="s">
        <v>272</v>
      </c>
      <c r="C35" s="21" t="s">
        <v>329</v>
      </c>
      <c r="D35" s="22" t="s">
        <v>339</v>
      </c>
      <c r="E35" s="25" t="s">
        <v>341</v>
      </c>
      <c r="F35" s="26">
        <v>45761</v>
      </c>
      <c r="G35" s="26">
        <v>45764</v>
      </c>
      <c r="H35" s="25" t="s">
        <v>189</v>
      </c>
      <c r="I35" s="151">
        <f t="shared" si="1"/>
        <v>208.57549999999998</v>
      </c>
      <c r="J35" s="116">
        <f>K35+L35</f>
        <v>341.935</v>
      </c>
      <c r="K35" s="116">
        <v>341.935</v>
      </c>
      <c r="L35" s="116">
        <v>0</v>
      </c>
      <c r="M35" s="116">
        <f t="shared" ref="M35:M41" si="20">G35-F35</f>
        <v>3</v>
      </c>
      <c r="N35" s="116">
        <v>245.11500000000001</v>
      </c>
      <c r="O35" s="116">
        <f t="shared" ref="O35:O41" si="21">G35-F35+1</f>
        <v>4</v>
      </c>
      <c r="P35" s="116">
        <v>247.25200000000001</v>
      </c>
      <c r="Q35" s="116">
        <v>0</v>
      </c>
      <c r="R35" s="115">
        <f>J35+N35+P35+Q35</f>
        <v>834.30199999999991</v>
      </c>
    </row>
    <row r="36" spans="1:18" ht="57.75" customHeight="1" x14ac:dyDescent="0.3">
      <c r="A36" s="23" t="s">
        <v>680</v>
      </c>
      <c r="B36" s="24" t="s">
        <v>273</v>
      </c>
      <c r="C36" s="21" t="s">
        <v>329</v>
      </c>
      <c r="D36" s="22" t="s">
        <v>340</v>
      </c>
      <c r="E36" s="25" t="s">
        <v>342</v>
      </c>
      <c r="F36" s="26">
        <v>45761</v>
      </c>
      <c r="G36" s="26">
        <v>45764</v>
      </c>
      <c r="H36" s="25" t="s">
        <v>189</v>
      </c>
      <c r="I36" s="151">
        <f t="shared" si="1"/>
        <v>208.57549999999998</v>
      </c>
      <c r="J36" s="116">
        <f>K36+L36</f>
        <v>341.935</v>
      </c>
      <c r="K36" s="116">
        <v>341.935</v>
      </c>
      <c r="L36" s="116">
        <v>0</v>
      </c>
      <c r="M36" s="116">
        <f t="shared" si="20"/>
        <v>3</v>
      </c>
      <c r="N36" s="116">
        <v>245.11500000000001</v>
      </c>
      <c r="O36" s="116">
        <f t="shared" si="21"/>
        <v>4</v>
      </c>
      <c r="P36" s="116">
        <v>247.25200000000001</v>
      </c>
      <c r="Q36" s="116">
        <v>0</v>
      </c>
      <c r="R36" s="115">
        <f t="shared" ref="R36:R40" si="22">J36+N36+P36+Q36</f>
        <v>834.30199999999991</v>
      </c>
    </row>
    <row r="37" spans="1:18" ht="57.75" customHeight="1" x14ac:dyDescent="0.3">
      <c r="A37" s="23" t="s">
        <v>680</v>
      </c>
      <c r="B37" s="24" t="s">
        <v>274</v>
      </c>
      <c r="C37" s="21" t="s">
        <v>329</v>
      </c>
      <c r="D37" s="22" t="s">
        <v>481</v>
      </c>
      <c r="E37" s="25" t="s">
        <v>482</v>
      </c>
      <c r="F37" s="26">
        <v>45905</v>
      </c>
      <c r="G37" s="26">
        <v>45911</v>
      </c>
      <c r="H37" s="25" t="s">
        <v>1074</v>
      </c>
      <c r="I37" s="151">
        <f t="shared" si="1"/>
        <v>214.42057142857144</v>
      </c>
      <c r="J37" s="116">
        <f t="shared" ref="J37:J41" si="23">K37+L37</f>
        <v>479.55599999999998</v>
      </c>
      <c r="K37" s="116">
        <v>479.55599999999998</v>
      </c>
      <c r="L37" s="116">
        <v>0</v>
      </c>
      <c r="M37" s="116">
        <f t="shared" si="20"/>
        <v>6</v>
      </c>
      <c r="N37" s="116">
        <v>344.904</v>
      </c>
      <c r="O37" s="116">
        <f t="shared" si="21"/>
        <v>7</v>
      </c>
      <c r="P37" s="116">
        <v>0</v>
      </c>
      <c r="Q37" s="116">
        <f>80+596.484</f>
        <v>676.48400000000004</v>
      </c>
      <c r="R37" s="115">
        <f t="shared" si="22"/>
        <v>1500.944</v>
      </c>
    </row>
    <row r="38" spans="1:18" ht="57.75" customHeight="1" x14ac:dyDescent="0.3">
      <c r="A38" s="23" t="s">
        <v>680</v>
      </c>
      <c r="B38" s="24" t="s">
        <v>275</v>
      </c>
      <c r="C38" s="21" t="s">
        <v>329</v>
      </c>
      <c r="D38" s="22" t="s">
        <v>483</v>
      </c>
      <c r="E38" s="25" t="s">
        <v>484</v>
      </c>
      <c r="F38" s="26">
        <v>45905</v>
      </c>
      <c r="G38" s="26">
        <v>45911</v>
      </c>
      <c r="H38" s="25" t="s">
        <v>1074</v>
      </c>
      <c r="I38" s="151">
        <f t="shared" si="1"/>
        <v>186.01657142857144</v>
      </c>
      <c r="J38" s="116">
        <f t="shared" si="23"/>
        <v>479.55599999999998</v>
      </c>
      <c r="K38" s="116">
        <v>479.55599999999998</v>
      </c>
      <c r="L38" s="116">
        <v>0</v>
      </c>
      <c r="M38" s="116">
        <f t="shared" si="20"/>
        <v>6</v>
      </c>
      <c r="N38" s="116">
        <v>344.904</v>
      </c>
      <c r="O38" s="116">
        <f t="shared" si="21"/>
        <v>7</v>
      </c>
      <c r="P38" s="116">
        <v>0</v>
      </c>
      <c r="Q38" s="116">
        <f>80+397.656</f>
        <v>477.65600000000001</v>
      </c>
      <c r="R38" s="115">
        <f t="shared" si="22"/>
        <v>1302.116</v>
      </c>
    </row>
    <row r="39" spans="1:18" ht="57.75" customHeight="1" x14ac:dyDescent="0.3">
      <c r="A39" s="23" t="s">
        <v>680</v>
      </c>
      <c r="B39" s="24" t="s">
        <v>276</v>
      </c>
      <c r="C39" s="21" t="s">
        <v>329</v>
      </c>
      <c r="D39" s="22" t="s">
        <v>485</v>
      </c>
      <c r="E39" s="25" t="s">
        <v>681</v>
      </c>
      <c r="F39" s="26">
        <v>45905</v>
      </c>
      <c r="G39" s="26">
        <v>45911</v>
      </c>
      <c r="H39" s="25" t="s">
        <v>1074</v>
      </c>
      <c r="I39" s="151">
        <f t="shared" si="1"/>
        <v>186.01657142857144</v>
      </c>
      <c r="J39" s="116">
        <f t="shared" si="23"/>
        <v>479.55599999999998</v>
      </c>
      <c r="K39" s="116">
        <v>479.55599999999998</v>
      </c>
      <c r="L39" s="116">
        <v>0</v>
      </c>
      <c r="M39" s="116">
        <f t="shared" si="20"/>
        <v>6</v>
      </c>
      <c r="N39" s="116">
        <v>344.904</v>
      </c>
      <c r="O39" s="116">
        <f t="shared" si="21"/>
        <v>7</v>
      </c>
      <c r="P39" s="116">
        <v>0</v>
      </c>
      <c r="Q39" s="116">
        <f>80+397.656</f>
        <v>477.65600000000001</v>
      </c>
      <c r="R39" s="115">
        <f t="shared" si="22"/>
        <v>1302.116</v>
      </c>
    </row>
    <row r="40" spans="1:18" ht="57.75" customHeight="1" x14ac:dyDescent="0.3">
      <c r="A40" s="23" t="s">
        <v>680</v>
      </c>
      <c r="B40" s="24" t="s">
        <v>277</v>
      </c>
      <c r="C40" s="21" t="s">
        <v>329</v>
      </c>
      <c r="D40" s="22" t="s">
        <v>486</v>
      </c>
      <c r="E40" s="25" t="s">
        <v>487</v>
      </c>
      <c r="F40" s="26">
        <v>45905</v>
      </c>
      <c r="G40" s="26">
        <v>45911</v>
      </c>
      <c r="H40" s="25" t="s">
        <v>1074</v>
      </c>
      <c r="I40" s="151">
        <f t="shared" si="1"/>
        <v>186.01657142857144</v>
      </c>
      <c r="J40" s="116">
        <f t="shared" si="23"/>
        <v>479.55599999999998</v>
      </c>
      <c r="K40" s="116">
        <v>479.55599999999998</v>
      </c>
      <c r="L40" s="116">
        <v>0</v>
      </c>
      <c r="M40" s="116">
        <f t="shared" si="20"/>
        <v>6</v>
      </c>
      <c r="N40" s="116">
        <v>344.904</v>
      </c>
      <c r="O40" s="116">
        <f t="shared" si="21"/>
        <v>7</v>
      </c>
      <c r="P40" s="116">
        <v>0</v>
      </c>
      <c r="Q40" s="116">
        <f>80+397.656</f>
        <v>477.65600000000001</v>
      </c>
      <c r="R40" s="115">
        <f t="shared" si="22"/>
        <v>1302.116</v>
      </c>
    </row>
    <row r="41" spans="1:18" ht="57.75" customHeight="1" x14ac:dyDescent="0.3">
      <c r="A41" s="23" t="s">
        <v>680</v>
      </c>
      <c r="B41" s="24" t="s">
        <v>278</v>
      </c>
      <c r="C41" s="21" t="s">
        <v>329</v>
      </c>
      <c r="D41" s="22" t="s">
        <v>486</v>
      </c>
      <c r="E41" s="25" t="s">
        <v>488</v>
      </c>
      <c r="F41" s="26">
        <v>45905</v>
      </c>
      <c r="G41" s="26">
        <v>45911</v>
      </c>
      <c r="H41" s="25" t="s">
        <v>1074</v>
      </c>
      <c r="I41" s="151">
        <f t="shared" si="1"/>
        <v>186.01657142857144</v>
      </c>
      <c r="J41" s="116">
        <f t="shared" si="23"/>
        <v>479.55599999999998</v>
      </c>
      <c r="K41" s="116">
        <v>479.55599999999998</v>
      </c>
      <c r="L41" s="116">
        <v>0</v>
      </c>
      <c r="M41" s="116">
        <f t="shared" si="20"/>
        <v>6</v>
      </c>
      <c r="N41" s="116">
        <v>344.904</v>
      </c>
      <c r="O41" s="116">
        <f t="shared" si="21"/>
        <v>7</v>
      </c>
      <c r="P41" s="116">
        <v>0</v>
      </c>
      <c r="Q41" s="116">
        <f>80+397.656</f>
        <v>477.65600000000001</v>
      </c>
      <c r="R41" s="115">
        <f>J41+N41+P41+Q41</f>
        <v>1302.116</v>
      </c>
    </row>
    <row r="42" spans="1:18" s="49" customFormat="1" ht="79.5" customHeight="1" x14ac:dyDescent="0.3">
      <c r="A42" s="147" t="s">
        <v>682</v>
      </c>
      <c r="B42" s="148"/>
      <c r="C42" s="21"/>
      <c r="D42" s="140"/>
      <c r="E42" s="144"/>
      <c r="F42" s="149"/>
      <c r="G42" s="149"/>
      <c r="H42" s="144"/>
      <c r="I42" s="150">
        <f t="shared" si="1"/>
        <v>130.26155434782609</v>
      </c>
      <c r="J42" s="115">
        <f t="shared" ref="J42:Q42" si="24">SUM(J43:J65)</f>
        <v>4768.21</v>
      </c>
      <c r="K42" s="115">
        <f t="shared" si="24"/>
        <v>4768.21</v>
      </c>
      <c r="L42" s="115">
        <f t="shared" si="24"/>
        <v>0</v>
      </c>
      <c r="M42" s="115">
        <f t="shared" si="24"/>
        <v>67</v>
      </c>
      <c r="N42" s="115">
        <f t="shared" si="24"/>
        <v>3182.8499999999995</v>
      </c>
      <c r="O42" s="115">
        <f t="shared" si="24"/>
        <v>92</v>
      </c>
      <c r="P42" s="115">
        <f t="shared" si="24"/>
        <v>3837.41</v>
      </c>
      <c r="Q42" s="115">
        <f t="shared" si="24"/>
        <v>195.59299999999999</v>
      </c>
      <c r="R42" s="115">
        <f>SUM(R43:R65)</f>
        <v>11984.063</v>
      </c>
    </row>
    <row r="43" spans="1:18" ht="127.5" customHeight="1" x14ac:dyDescent="0.3">
      <c r="A43" s="23" t="s">
        <v>682</v>
      </c>
      <c r="B43" s="24" t="s">
        <v>39</v>
      </c>
      <c r="C43" s="21" t="s">
        <v>329</v>
      </c>
      <c r="D43" s="22" t="s">
        <v>244</v>
      </c>
      <c r="E43" s="25" t="s">
        <v>152</v>
      </c>
      <c r="F43" s="26">
        <v>45739</v>
      </c>
      <c r="G43" s="26">
        <v>45745</v>
      </c>
      <c r="H43" s="25" t="s">
        <v>189</v>
      </c>
      <c r="I43" s="151">
        <f t="shared" si="1"/>
        <v>28.463428571428572</v>
      </c>
      <c r="J43" s="116">
        <f t="shared" ref="J43:J47" si="25">K43+L43</f>
        <v>0</v>
      </c>
      <c r="K43" s="116">
        <v>0</v>
      </c>
      <c r="L43" s="116">
        <v>0</v>
      </c>
      <c r="M43" s="116">
        <f t="shared" ref="M43:M47" si="26">G43-F43</f>
        <v>6</v>
      </c>
      <c r="N43" s="116">
        <v>196.28399999999999</v>
      </c>
      <c r="O43" s="116">
        <f t="shared" ref="O43:O47" si="27">G43-F43+1</f>
        <v>7</v>
      </c>
      <c r="P43" s="116">
        <v>0</v>
      </c>
      <c r="Q43" s="116">
        <v>2.96</v>
      </c>
      <c r="R43" s="115">
        <f>J43+N43+P43+Q43</f>
        <v>199.244</v>
      </c>
    </row>
    <row r="44" spans="1:18" ht="75.75" customHeight="1" x14ac:dyDescent="0.3">
      <c r="A44" s="23" t="s">
        <v>682</v>
      </c>
      <c r="B44" s="24" t="s">
        <v>126</v>
      </c>
      <c r="C44" s="21" t="s">
        <v>329</v>
      </c>
      <c r="D44" s="22" t="s">
        <v>343</v>
      </c>
      <c r="E44" s="25" t="s">
        <v>344</v>
      </c>
      <c r="F44" s="26">
        <v>45747</v>
      </c>
      <c r="G44" s="26">
        <v>45750</v>
      </c>
      <c r="H44" s="25" t="s">
        <v>1039</v>
      </c>
      <c r="I44" s="151">
        <f t="shared" si="1"/>
        <v>160.34949999999998</v>
      </c>
      <c r="J44" s="116">
        <f t="shared" si="25"/>
        <v>281.72300000000001</v>
      </c>
      <c r="K44" s="116">
        <v>281.72300000000001</v>
      </c>
      <c r="L44" s="116">
        <v>0</v>
      </c>
      <c r="M44" s="116">
        <f t="shared" si="26"/>
        <v>3</v>
      </c>
      <c r="N44" s="116">
        <v>129.75899999999999</v>
      </c>
      <c r="O44" s="116">
        <f t="shared" si="27"/>
        <v>4</v>
      </c>
      <c r="P44" s="116">
        <v>224.916</v>
      </c>
      <c r="Q44" s="116">
        <v>5</v>
      </c>
      <c r="R44" s="115">
        <f t="shared" ref="R44:R65" si="28">J44+N44+P44+Q44</f>
        <v>641.39799999999991</v>
      </c>
    </row>
    <row r="45" spans="1:18" ht="128.25" customHeight="1" x14ac:dyDescent="0.3">
      <c r="A45" s="23" t="s">
        <v>682</v>
      </c>
      <c r="B45" s="24" t="s">
        <v>127</v>
      </c>
      <c r="C45" s="21" t="s">
        <v>329</v>
      </c>
      <c r="D45" s="22" t="s">
        <v>259</v>
      </c>
      <c r="E45" s="25" t="s">
        <v>640</v>
      </c>
      <c r="F45" s="26">
        <v>45748</v>
      </c>
      <c r="G45" s="26">
        <v>45752</v>
      </c>
      <c r="H45" s="25" t="s">
        <v>230</v>
      </c>
      <c r="I45" s="151">
        <f t="shared" si="1"/>
        <v>22.929600000000001</v>
      </c>
      <c r="J45" s="116">
        <f t="shared" si="25"/>
        <v>0</v>
      </c>
      <c r="K45" s="116">
        <v>0</v>
      </c>
      <c r="L45" s="116">
        <v>0</v>
      </c>
      <c r="M45" s="116">
        <f t="shared" si="26"/>
        <v>4</v>
      </c>
      <c r="N45" s="116">
        <v>88.558000000000007</v>
      </c>
      <c r="O45" s="116">
        <f t="shared" si="27"/>
        <v>5</v>
      </c>
      <c r="P45" s="116">
        <v>0</v>
      </c>
      <c r="Q45" s="116">
        <v>26.09</v>
      </c>
      <c r="R45" s="115">
        <f t="shared" si="28"/>
        <v>114.64800000000001</v>
      </c>
    </row>
    <row r="46" spans="1:18" ht="180" customHeight="1" x14ac:dyDescent="0.3">
      <c r="A46" s="23" t="s">
        <v>682</v>
      </c>
      <c r="B46" s="24" t="s">
        <v>683</v>
      </c>
      <c r="C46" s="21" t="s">
        <v>329</v>
      </c>
      <c r="D46" s="22" t="s">
        <v>420</v>
      </c>
      <c r="E46" s="25" t="s">
        <v>345</v>
      </c>
      <c r="F46" s="26">
        <v>45753</v>
      </c>
      <c r="G46" s="26">
        <v>45753</v>
      </c>
      <c r="H46" s="25" t="s">
        <v>1045</v>
      </c>
      <c r="I46" s="151">
        <f t="shared" si="1"/>
        <v>14.496</v>
      </c>
      <c r="J46" s="116">
        <f>K46+L46</f>
        <v>0</v>
      </c>
      <c r="K46" s="116">
        <v>0</v>
      </c>
      <c r="L46" s="116">
        <v>0</v>
      </c>
      <c r="M46" s="116">
        <f t="shared" si="26"/>
        <v>0</v>
      </c>
      <c r="N46" s="116">
        <v>0</v>
      </c>
      <c r="O46" s="116">
        <f t="shared" si="27"/>
        <v>1</v>
      </c>
      <c r="P46" s="116">
        <v>14.496</v>
      </c>
      <c r="Q46" s="116">
        <v>0</v>
      </c>
      <c r="R46" s="115">
        <f t="shared" si="28"/>
        <v>14.496</v>
      </c>
    </row>
    <row r="47" spans="1:18" ht="133.5" customHeight="1" x14ac:dyDescent="0.3">
      <c r="A47" s="23" t="s">
        <v>682</v>
      </c>
      <c r="B47" s="24" t="s">
        <v>684</v>
      </c>
      <c r="C47" s="21" t="s">
        <v>329</v>
      </c>
      <c r="D47" s="22" t="s">
        <v>346</v>
      </c>
      <c r="E47" s="25" t="s">
        <v>347</v>
      </c>
      <c r="F47" s="26">
        <v>45755</v>
      </c>
      <c r="G47" s="26">
        <v>45756</v>
      </c>
      <c r="H47" s="25" t="s">
        <v>348</v>
      </c>
      <c r="I47" s="151">
        <f t="shared" si="1"/>
        <v>134.434</v>
      </c>
      <c r="J47" s="116">
        <f t="shared" si="25"/>
        <v>91</v>
      </c>
      <c r="K47" s="116">
        <v>91</v>
      </c>
      <c r="L47" s="116">
        <v>0</v>
      </c>
      <c r="M47" s="116">
        <f t="shared" si="26"/>
        <v>1</v>
      </c>
      <c r="N47" s="116">
        <v>74.438000000000002</v>
      </c>
      <c r="O47" s="116">
        <f t="shared" si="27"/>
        <v>2</v>
      </c>
      <c r="P47" s="116">
        <v>103.43</v>
      </c>
      <c r="Q47" s="116">
        <v>0</v>
      </c>
      <c r="R47" s="115">
        <f t="shared" si="28"/>
        <v>268.86799999999999</v>
      </c>
    </row>
    <row r="48" spans="1:18" ht="77.25" customHeight="1" x14ac:dyDescent="0.3">
      <c r="A48" s="23" t="s">
        <v>682</v>
      </c>
      <c r="B48" s="24" t="s">
        <v>685</v>
      </c>
      <c r="C48" s="21" t="s">
        <v>329</v>
      </c>
      <c r="D48" s="22" t="s">
        <v>427</v>
      </c>
      <c r="E48" s="25" t="s">
        <v>219</v>
      </c>
      <c r="F48" s="26">
        <v>45762</v>
      </c>
      <c r="G48" s="26">
        <v>45764</v>
      </c>
      <c r="H48" s="25" t="s">
        <v>1032</v>
      </c>
      <c r="I48" s="151">
        <f t="shared" si="1"/>
        <v>237.75833333333333</v>
      </c>
      <c r="J48" s="116">
        <f t="shared" ref="J48" si="29">K48+L48</f>
        <v>362.03300000000002</v>
      </c>
      <c r="K48" s="116">
        <v>362.03300000000002</v>
      </c>
      <c r="L48" s="116">
        <v>0</v>
      </c>
      <c r="M48" s="116">
        <f t="shared" ref="M48" si="30">G48-F48</f>
        <v>2</v>
      </c>
      <c r="N48" s="116">
        <v>183.179</v>
      </c>
      <c r="O48" s="116">
        <f t="shared" ref="O48" si="31">G48-F48+1</f>
        <v>3</v>
      </c>
      <c r="P48" s="116">
        <v>168.06299999999999</v>
      </c>
      <c r="Q48" s="116">
        <v>0</v>
      </c>
      <c r="R48" s="115">
        <f t="shared" si="28"/>
        <v>713.27499999999998</v>
      </c>
    </row>
    <row r="49" spans="1:18" ht="93.75" customHeight="1" x14ac:dyDescent="0.3">
      <c r="A49" s="23" t="s">
        <v>682</v>
      </c>
      <c r="B49" s="24" t="s">
        <v>686</v>
      </c>
      <c r="C49" s="21" t="s">
        <v>329</v>
      </c>
      <c r="D49" s="22" t="s">
        <v>437</v>
      </c>
      <c r="E49" s="25" t="s">
        <v>436</v>
      </c>
      <c r="F49" s="26">
        <v>45768</v>
      </c>
      <c r="G49" s="26">
        <v>45770</v>
      </c>
      <c r="H49" s="25" t="s">
        <v>1077</v>
      </c>
      <c r="I49" s="151">
        <f t="shared" si="1"/>
        <v>171.63766666666666</v>
      </c>
      <c r="J49" s="116">
        <f>K49+L49</f>
        <v>402.49799999999999</v>
      </c>
      <c r="K49" s="116">
        <v>402.49799999999999</v>
      </c>
      <c r="L49" s="116">
        <v>0</v>
      </c>
      <c r="M49" s="116">
        <f t="shared" ref="M49:M52" si="32">G49-F49</f>
        <v>2</v>
      </c>
      <c r="N49" s="116">
        <v>39.814</v>
      </c>
      <c r="O49" s="116">
        <f t="shared" ref="O49:O52" si="33">G49-F49+1</f>
        <v>3</v>
      </c>
      <c r="P49" s="116">
        <v>72.600999999999999</v>
      </c>
      <c r="Q49" s="116">
        <v>0</v>
      </c>
      <c r="R49" s="115">
        <f t="shared" si="28"/>
        <v>514.91300000000001</v>
      </c>
    </row>
    <row r="50" spans="1:18" ht="77.25" customHeight="1" x14ac:dyDescent="0.3">
      <c r="A50" s="23" t="s">
        <v>682</v>
      </c>
      <c r="B50" s="24" t="s">
        <v>687</v>
      </c>
      <c r="C50" s="21" t="s">
        <v>329</v>
      </c>
      <c r="D50" s="22" t="s">
        <v>438</v>
      </c>
      <c r="E50" s="25" t="s">
        <v>151</v>
      </c>
      <c r="F50" s="26">
        <v>45771</v>
      </c>
      <c r="G50" s="26">
        <v>45773</v>
      </c>
      <c r="H50" s="25" t="s">
        <v>1070</v>
      </c>
      <c r="I50" s="151">
        <f t="shared" si="1"/>
        <v>126.74033333333334</v>
      </c>
      <c r="J50" s="116">
        <f t="shared" ref="J50:J52" si="34">K50+L50</f>
        <v>201.50399999999999</v>
      </c>
      <c r="K50" s="116">
        <v>201.50399999999999</v>
      </c>
      <c r="L50" s="116">
        <v>0</v>
      </c>
      <c r="M50" s="116">
        <f t="shared" si="32"/>
        <v>2</v>
      </c>
      <c r="N50" s="116">
        <v>80.353999999999999</v>
      </c>
      <c r="O50" s="116">
        <f t="shared" si="33"/>
        <v>3</v>
      </c>
      <c r="P50" s="116">
        <v>98.363</v>
      </c>
      <c r="Q50" s="116">
        <v>0</v>
      </c>
      <c r="R50" s="115">
        <f t="shared" si="28"/>
        <v>380.221</v>
      </c>
    </row>
    <row r="51" spans="1:18" ht="82.5" customHeight="1" x14ac:dyDescent="0.3">
      <c r="A51" s="23" t="s">
        <v>682</v>
      </c>
      <c r="B51" s="24" t="s">
        <v>688</v>
      </c>
      <c r="C51" s="21" t="s">
        <v>329</v>
      </c>
      <c r="D51" s="22" t="s">
        <v>489</v>
      </c>
      <c r="E51" s="25" t="s">
        <v>231</v>
      </c>
      <c r="F51" s="26">
        <v>45790</v>
      </c>
      <c r="G51" s="26">
        <v>45793</v>
      </c>
      <c r="H51" s="25" t="s">
        <v>209</v>
      </c>
      <c r="I51" s="151">
        <f t="shared" si="1"/>
        <v>306.21674999999999</v>
      </c>
      <c r="J51" s="116">
        <f t="shared" si="34"/>
        <v>399.02600000000001</v>
      </c>
      <c r="K51" s="116">
        <v>399.02600000000001</v>
      </c>
      <c r="L51" s="116">
        <v>0</v>
      </c>
      <c r="M51" s="116">
        <f t="shared" si="32"/>
        <v>3</v>
      </c>
      <c r="N51" s="116">
        <v>445.67499999999995</v>
      </c>
      <c r="O51" s="116">
        <f t="shared" si="33"/>
        <v>4</v>
      </c>
      <c r="P51" s="116">
        <v>221.21299999999999</v>
      </c>
      <c r="Q51" s="116">
        <v>158.953</v>
      </c>
      <c r="R51" s="115">
        <f t="shared" si="28"/>
        <v>1224.867</v>
      </c>
    </row>
    <row r="52" spans="1:18" ht="118.5" customHeight="1" x14ac:dyDescent="0.3">
      <c r="A52" s="23" t="s">
        <v>682</v>
      </c>
      <c r="B52" s="24" t="s">
        <v>689</v>
      </c>
      <c r="C52" s="21" t="s">
        <v>329</v>
      </c>
      <c r="D52" s="22" t="s">
        <v>492</v>
      </c>
      <c r="E52" s="25" t="s">
        <v>152</v>
      </c>
      <c r="F52" s="26">
        <v>45788</v>
      </c>
      <c r="G52" s="26">
        <v>45794</v>
      </c>
      <c r="H52" s="25" t="s">
        <v>189</v>
      </c>
      <c r="I52" s="151">
        <f t="shared" si="1"/>
        <v>168.20114285714286</v>
      </c>
      <c r="J52" s="116">
        <f t="shared" si="34"/>
        <v>258.25</v>
      </c>
      <c r="K52" s="116">
        <v>258.25</v>
      </c>
      <c r="L52" s="116">
        <v>0</v>
      </c>
      <c r="M52" s="116">
        <f t="shared" si="32"/>
        <v>6</v>
      </c>
      <c r="N52" s="116">
        <f>293.03+192.795</f>
        <v>485.82499999999993</v>
      </c>
      <c r="O52" s="116">
        <f t="shared" si="33"/>
        <v>7</v>
      </c>
      <c r="P52" s="116">
        <v>430.74299999999999</v>
      </c>
      <c r="Q52" s="116">
        <v>2.59</v>
      </c>
      <c r="R52" s="115">
        <f t="shared" si="28"/>
        <v>1177.4079999999999</v>
      </c>
    </row>
    <row r="53" spans="1:18" ht="93.75" customHeight="1" x14ac:dyDescent="0.3">
      <c r="A53" s="23" t="s">
        <v>682</v>
      </c>
      <c r="B53" s="24" t="s">
        <v>690</v>
      </c>
      <c r="C53" s="21" t="s">
        <v>329</v>
      </c>
      <c r="D53" s="22" t="s">
        <v>519</v>
      </c>
      <c r="E53" s="25" t="s">
        <v>436</v>
      </c>
      <c r="F53" s="26">
        <v>45791</v>
      </c>
      <c r="G53" s="26">
        <v>45792</v>
      </c>
      <c r="H53" s="25" t="s">
        <v>1031</v>
      </c>
      <c r="I53" s="151">
        <f t="shared" si="1"/>
        <v>249.54549999999998</v>
      </c>
      <c r="J53" s="116">
        <f t="shared" ref="J53:J54" si="35">K53+L53</f>
        <v>350.85899999999998</v>
      </c>
      <c r="K53" s="116">
        <v>350.85899999999998</v>
      </c>
      <c r="L53" s="116">
        <v>0</v>
      </c>
      <c r="M53" s="116">
        <f t="shared" ref="M53:M54" si="36">G53-F53</f>
        <v>1</v>
      </c>
      <c r="N53" s="116">
        <v>50.305999999999997</v>
      </c>
      <c r="O53" s="116">
        <f t="shared" ref="O53:O54" si="37">G53-F53+1</f>
        <v>2</v>
      </c>
      <c r="P53" s="116">
        <v>97.926000000000002</v>
      </c>
      <c r="Q53" s="116">
        <v>0</v>
      </c>
      <c r="R53" s="115">
        <f t="shared" si="28"/>
        <v>499.09099999999995</v>
      </c>
    </row>
    <row r="54" spans="1:18" ht="77.25" customHeight="1" x14ac:dyDescent="0.3">
      <c r="A54" s="23" t="s">
        <v>682</v>
      </c>
      <c r="B54" s="24" t="s">
        <v>691</v>
      </c>
      <c r="C54" s="21" t="s">
        <v>329</v>
      </c>
      <c r="D54" s="22" t="s">
        <v>574</v>
      </c>
      <c r="E54" s="25" t="s">
        <v>151</v>
      </c>
      <c r="F54" s="26">
        <v>45797</v>
      </c>
      <c r="G54" s="26">
        <v>45800</v>
      </c>
      <c r="H54" s="25" t="s">
        <v>1034</v>
      </c>
      <c r="I54" s="151">
        <f t="shared" si="1"/>
        <v>201.6875</v>
      </c>
      <c r="J54" s="116">
        <f t="shared" si="35"/>
        <v>474.61200000000002</v>
      </c>
      <c r="K54" s="116">
        <v>474.61200000000002</v>
      </c>
      <c r="L54" s="116">
        <v>0</v>
      </c>
      <c r="M54" s="116">
        <f t="shared" si="36"/>
        <v>3</v>
      </c>
      <c r="N54" s="116">
        <v>129.82499999999999</v>
      </c>
      <c r="O54" s="116">
        <f t="shared" si="37"/>
        <v>4</v>
      </c>
      <c r="P54" s="116">
        <v>202.31299999999999</v>
      </c>
      <c r="Q54" s="116">
        <v>0</v>
      </c>
      <c r="R54" s="115">
        <f t="shared" si="28"/>
        <v>806.75</v>
      </c>
    </row>
    <row r="55" spans="1:18" ht="77.25" customHeight="1" x14ac:dyDescent="0.3">
      <c r="A55" s="23" t="s">
        <v>682</v>
      </c>
      <c r="B55" s="24" t="s">
        <v>692</v>
      </c>
      <c r="C55" s="21" t="s">
        <v>329</v>
      </c>
      <c r="D55" s="22" t="s">
        <v>575</v>
      </c>
      <c r="E55" s="25" t="s">
        <v>219</v>
      </c>
      <c r="F55" s="26">
        <v>45811</v>
      </c>
      <c r="G55" s="26">
        <v>45814</v>
      </c>
      <c r="H55" s="25" t="s">
        <v>1041</v>
      </c>
      <c r="I55" s="151">
        <f t="shared" si="1"/>
        <v>229.297</v>
      </c>
      <c r="J55" s="116">
        <f t="shared" ref="J55:J56" si="38">K55+L55</f>
        <v>675.57899999999995</v>
      </c>
      <c r="K55" s="116">
        <v>675.57899999999995</v>
      </c>
      <c r="L55" s="116">
        <v>0</v>
      </c>
      <c r="M55" s="116">
        <f t="shared" ref="M55:M56" si="39">G55-F55</f>
        <v>3</v>
      </c>
      <c r="N55" s="116">
        <v>87.864999999999995</v>
      </c>
      <c r="O55" s="116">
        <f t="shared" ref="O55:O56" si="40">G55-F55+1</f>
        <v>4</v>
      </c>
      <c r="P55" s="116">
        <v>153.744</v>
      </c>
      <c r="Q55" s="116">
        <v>0</v>
      </c>
      <c r="R55" s="115">
        <f t="shared" si="28"/>
        <v>917.18799999999999</v>
      </c>
    </row>
    <row r="56" spans="1:18" ht="82.5" customHeight="1" x14ac:dyDescent="0.3">
      <c r="A56" s="23" t="s">
        <v>682</v>
      </c>
      <c r="B56" s="24" t="s">
        <v>693</v>
      </c>
      <c r="C56" s="21" t="s">
        <v>329</v>
      </c>
      <c r="D56" s="22" t="s">
        <v>576</v>
      </c>
      <c r="E56" s="25" t="s">
        <v>231</v>
      </c>
      <c r="F56" s="26">
        <v>45821</v>
      </c>
      <c r="G56" s="26">
        <v>45824</v>
      </c>
      <c r="H56" s="25" t="s">
        <v>1036</v>
      </c>
      <c r="I56" s="151">
        <f t="shared" si="1"/>
        <v>160.51999999999998</v>
      </c>
      <c r="J56" s="116">
        <f t="shared" si="38"/>
        <v>302.75299999999999</v>
      </c>
      <c r="K56" s="116">
        <v>302.75299999999999</v>
      </c>
      <c r="L56" s="116">
        <v>0</v>
      </c>
      <c r="M56" s="116">
        <f t="shared" si="39"/>
        <v>3</v>
      </c>
      <c r="N56" s="116">
        <v>137.53800000000001</v>
      </c>
      <c r="O56" s="116">
        <f t="shared" si="40"/>
        <v>4</v>
      </c>
      <c r="P56" s="116">
        <v>201.78899999999999</v>
      </c>
      <c r="Q56" s="116">
        <v>0</v>
      </c>
      <c r="R56" s="115">
        <f t="shared" si="28"/>
        <v>642.07999999999993</v>
      </c>
    </row>
    <row r="57" spans="1:18" ht="82.5" customHeight="1" x14ac:dyDescent="0.3">
      <c r="A57" s="23" t="s">
        <v>682</v>
      </c>
      <c r="B57" s="24" t="s">
        <v>694</v>
      </c>
      <c r="C57" s="21" t="s">
        <v>329</v>
      </c>
      <c r="D57" s="22" t="s">
        <v>577</v>
      </c>
      <c r="E57" s="25" t="s">
        <v>578</v>
      </c>
      <c r="F57" s="26">
        <v>45821</v>
      </c>
      <c r="G57" s="26">
        <v>45824</v>
      </c>
      <c r="H57" s="25" t="s">
        <v>1036</v>
      </c>
      <c r="I57" s="151">
        <f t="shared" si="1"/>
        <v>160.51999999999998</v>
      </c>
      <c r="J57" s="116">
        <f t="shared" ref="J57" si="41">K57+L57</f>
        <v>302.75299999999999</v>
      </c>
      <c r="K57" s="116">
        <v>302.75299999999999</v>
      </c>
      <c r="L57" s="116">
        <v>0</v>
      </c>
      <c r="M57" s="116">
        <f t="shared" ref="M57" si="42">G57-F57</f>
        <v>3</v>
      </c>
      <c r="N57" s="116">
        <v>137.53800000000001</v>
      </c>
      <c r="O57" s="116">
        <f t="shared" ref="O57" si="43">G57-F57+1</f>
        <v>4</v>
      </c>
      <c r="P57" s="116">
        <v>201.78899999999999</v>
      </c>
      <c r="Q57" s="116">
        <v>0</v>
      </c>
      <c r="R57" s="115">
        <f t="shared" si="28"/>
        <v>642.07999999999993</v>
      </c>
    </row>
    <row r="58" spans="1:18" ht="164.25" customHeight="1" x14ac:dyDescent="0.3">
      <c r="A58" s="23" t="s">
        <v>682</v>
      </c>
      <c r="B58" s="24" t="s">
        <v>695</v>
      </c>
      <c r="C58" s="21" t="s">
        <v>329</v>
      </c>
      <c r="D58" s="22" t="s">
        <v>579</v>
      </c>
      <c r="E58" s="25" t="s">
        <v>580</v>
      </c>
      <c r="F58" s="26">
        <v>45812</v>
      </c>
      <c r="G58" s="26">
        <v>45814</v>
      </c>
      <c r="H58" s="25" t="s">
        <v>181</v>
      </c>
      <c r="I58" s="151">
        <f t="shared" si="1"/>
        <v>55.844333333333338</v>
      </c>
      <c r="J58" s="116">
        <f t="shared" ref="J58" si="44">K58+L58</f>
        <v>16</v>
      </c>
      <c r="K58" s="116">
        <v>16</v>
      </c>
      <c r="L58" s="116">
        <v>0</v>
      </c>
      <c r="M58" s="116">
        <f t="shared" ref="M58" si="45">G58-F58</f>
        <v>2</v>
      </c>
      <c r="N58" s="116">
        <v>66.296000000000006</v>
      </c>
      <c r="O58" s="116">
        <f t="shared" ref="O58" si="46">G58-F58+1</f>
        <v>3</v>
      </c>
      <c r="P58" s="116">
        <v>85.236999999999995</v>
      </c>
      <c r="Q58" s="116">
        <v>0</v>
      </c>
      <c r="R58" s="115">
        <f t="shared" si="28"/>
        <v>167.53300000000002</v>
      </c>
    </row>
    <row r="59" spans="1:18" ht="164.25" customHeight="1" x14ac:dyDescent="0.3">
      <c r="A59" s="23" t="s">
        <v>682</v>
      </c>
      <c r="B59" s="24" t="s">
        <v>696</v>
      </c>
      <c r="C59" s="21" t="s">
        <v>329</v>
      </c>
      <c r="D59" s="22" t="s">
        <v>579</v>
      </c>
      <c r="E59" s="25" t="s">
        <v>345</v>
      </c>
      <c r="F59" s="26">
        <v>45812</v>
      </c>
      <c r="G59" s="26">
        <v>45814</v>
      </c>
      <c r="H59" s="25" t="s">
        <v>181</v>
      </c>
      <c r="I59" s="151">
        <f t="shared" si="1"/>
        <v>55.844333333333338</v>
      </c>
      <c r="J59" s="116">
        <f t="shared" ref="J59:J60" si="47">K59+L59</f>
        <v>16</v>
      </c>
      <c r="K59" s="116">
        <v>16</v>
      </c>
      <c r="L59" s="116">
        <v>0</v>
      </c>
      <c r="M59" s="116">
        <f t="shared" ref="M59:M60" si="48">G59-F59</f>
        <v>2</v>
      </c>
      <c r="N59" s="116">
        <v>66.296000000000006</v>
      </c>
      <c r="O59" s="116">
        <f t="shared" ref="O59:O60" si="49">G59-F59+1</f>
        <v>3</v>
      </c>
      <c r="P59" s="116">
        <v>85.236999999999995</v>
      </c>
      <c r="Q59" s="116">
        <v>0</v>
      </c>
      <c r="R59" s="115">
        <f t="shared" si="28"/>
        <v>167.53300000000002</v>
      </c>
    </row>
    <row r="60" spans="1:18" ht="127.5" customHeight="1" x14ac:dyDescent="0.3">
      <c r="A60" s="23" t="s">
        <v>682</v>
      </c>
      <c r="B60" s="24" t="s">
        <v>697</v>
      </c>
      <c r="C60" s="21" t="s">
        <v>329</v>
      </c>
      <c r="D60" s="22" t="s">
        <v>625</v>
      </c>
      <c r="E60" s="25" t="s">
        <v>152</v>
      </c>
      <c r="F60" s="26">
        <v>45823</v>
      </c>
      <c r="G60" s="26">
        <v>45836</v>
      </c>
      <c r="H60" s="25" t="s">
        <v>1031</v>
      </c>
      <c r="I60" s="151">
        <f t="shared" si="1"/>
        <v>101.18357142857144</v>
      </c>
      <c r="J60" s="116">
        <f t="shared" si="47"/>
        <v>304.80900000000003</v>
      </c>
      <c r="K60" s="116">
        <v>304.80900000000003</v>
      </c>
      <c r="L60" s="116">
        <v>0</v>
      </c>
      <c r="M60" s="116">
        <f t="shared" si="48"/>
        <v>13</v>
      </c>
      <c r="N60" s="116">
        <v>419.69900000000001</v>
      </c>
      <c r="O60" s="116">
        <f t="shared" si="49"/>
        <v>14</v>
      </c>
      <c r="P60" s="116">
        <v>692.06200000000001</v>
      </c>
      <c r="Q60" s="116">
        <v>0</v>
      </c>
      <c r="R60" s="115">
        <f t="shared" si="28"/>
        <v>1416.5700000000002</v>
      </c>
    </row>
    <row r="61" spans="1:18" ht="164.25" customHeight="1" x14ac:dyDescent="0.3">
      <c r="A61" s="23" t="s">
        <v>682</v>
      </c>
      <c r="B61" s="24" t="s">
        <v>698</v>
      </c>
      <c r="C61" s="21" t="s">
        <v>329</v>
      </c>
      <c r="D61" s="22" t="s">
        <v>639</v>
      </c>
      <c r="E61" s="25" t="s">
        <v>640</v>
      </c>
      <c r="F61" s="26">
        <v>45823</v>
      </c>
      <c r="G61" s="26">
        <v>45826</v>
      </c>
      <c r="H61" s="25" t="s">
        <v>230</v>
      </c>
      <c r="I61" s="151">
        <f t="shared" si="1"/>
        <v>174.53899999999999</v>
      </c>
      <c r="J61" s="116">
        <f t="shared" ref="J61" si="50">K61+L61</f>
        <v>328.81099999999998</v>
      </c>
      <c r="K61" s="116">
        <v>328.81099999999998</v>
      </c>
      <c r="L61" s="116">
        <v>0</v>
      </c>
      <c r="M61" s="116">
        <f t="shared" ref="M61" si="51">G61-F61</f>
        <v>3</v>
      </c>
      <c r="N61" s="116">
        <v>169.65100000000001</v>
      </c>
      <c r="O61" s="116">
        <f t="shared" ref="O61" si="52">G61-F61+1</f>
        <v>4</v>
      </c>
      <c r="P61" s="116">
        <v>199.69399999999999</v>
      </c>
      <c r="Q61" s="116">
        <v>0</v>
      </c>
      <c r="R61" s="115">
        <f t="shared" si="28"/>
        <v>698.15599999999995</v>
      </c>
    </row>
    <row r="62" spans="1:18" ht="92.25" customHeight="1" x14ac:dyDescent="0.3">
      <c r="A62" s="23" t="s">
        <v>682</v>
      </c>
      <c r="B62" s="24" t="s">
        <v>699</v>
      </c>
      <c r="C62" s="21" t="s">
        <v>329</v>
      </c>
      <c r="D62" s="22" t="s">
        <v>641</v>
      </c>
      <c r="E62" s="25" t="s">
        <v>642</v>
      </c>
      <c r="F62" s="26">
        <v>45817</v>
      </c>
      <c r="G62" s="26">
        <v>45822</v>
      </c>
      <c r="H62" s="25" t="s">
        <v>1032</v>
      </c>
      <c r="I62" s="151">
        <f t="shared" si="1"/>
        <v>85.663200000000003</v>
      </c>
      <c r="J62" s="116">
        <f t="shared" ref="J62:J63" si="53">K62+L62</f>
        <v>0</v>
      </c>
      <c r="K62" s="116">
        <v>0</v>
      </c>
      <c r="L62" s="116">
        <v>0</v>
      </c>
      <c r="M62" s="116">
        <v>2</v>
      </c>
      <c r="N62" s="116">
        <v>149.982</v>
      </c>
      <c r="O62" s="116">
        <v>5</v>
      </c>
      <c r="P62" s="116">
        <v>278.334</v>
      </c>
      <c r="Q62" s="116">
        <v>0</v>
      </c>
      <c r="R62" s="115">
        <f t="shared" si="28"/>
        <v>428.31600000000003</v>
      </c>
    </row>
    <row r="63" spans="1:18" ht="65.25" customHeight="1" x14ac:dyDescent="0.3">
      <c r="A63" s="23" t="s">
        <v>682</v>
      </c>
      <c r="B63" s="24" t="s">
        <v>715</v>
      </c>
      <c r="C63" s="21" t="s">
        <v>329</v>
      </c>
      <c r="D63" s="22" t="s">
        <v>711</v>
      </c>
      <c r="E63" s="25" t="s">
        <v>231</v>
      </c>
      <c r="F63" s="26">
        <v>45835</v>
      </c>
      <c r="G63" s="26">
        <v>45836</v>
      </c>
      <c r="H63" s="25" t="s">
        <v>348</v>
      </c>
      <c r="I63" s="151">
        <f t="shared" si="1"/>
        <v>50.91</v>
      </c>
      <c r="J63" s="116">
        <f t="shared" si="53"/>
        <v>0</v>
      </c>
      <c r="K63" s="116">
        <v>0</v>
      </c>
      <c r="L63" s="116">
        <v>0</v>
      </c>
      <c r="M63" s="116">
        <f t="shared" ref="M63" si="54">G63-F63</f>
        <v>1</v>
      </c>
      <c r="N63" s="116">
        <v>0</v>
      </c>
      <c r="O63" s="116">
        <f t="shared" ref="O63" si="55">G63-F63+1</f>
        <v>2</v>
      </c>
      <c r="P63" s="116">
        <v>101.82</v>
      </c>
      <c r="Q63" s="116">
        <v>0</v>
      </c>
      <c r="R63" s="115">
        <f t="shared" si="28"/>
        <v>101.82</v>
      </c>
    </row>
    <row r="64" spans="1:18" ht="126" customHeight="1" x14ac:dyDescent="0.3">
      <c r="A64" s="23" t="s">
        <v>682</v>
      </c>
      <c r="B64" s="24" t="s">
        <v>716</v>
      </c>
      <c r="C64" s="21" t="s">
        <v>329</v>
      </c>
      <c r="D64" s="22" t="s">
        <v>713</v>
      </c>
      <c r="E64" s="25" t="s">
        <v>714</v>
      </c>
      <c r="F64" s="26">
        <v>45835</v>
      </c>
      <c r="G64" s="26">
        <v>45836</v>
      </c>
      <c r="H64" s="25" t="s">
        <v>348</v>
      </c>
      <c r="I64" s="151">
        <f t="shared" si="1"/>
        <v>50.91</v>
      </c>
      <c r="J64" s="116">
        <f t="shared" ref="J64" si="56">K64+L64</f>
        <v>0</v>
      </c>
      <c r="K64" s="116">
        <v>0</v>
      </c>
      <c r="L64" s="116">
        <v>0</v>
      </c>
      <c r="M64" s="116">
        <f t="shared" ref="M64" si="57">G64-F64</f>
        <v>1</v>
      </c>
      <c r="N64" s="116">
        <v>0</v>
      </c>
      <c r="O64" s="116">
        <f t="shared" ref="O64" si="58">G64-F64+1</f>
        <v>2</v>
      </c>
      <c r="P64" s="116">
        <v>101.82</v>
      </c>
      <c r="Q64" s="116">
        <v>0</v>
      </c>
      <c r="R64" s="115">
        <f t="shared" si="28"/>
        <v>101.82</v>
      </c>
    </row>
    <row r="65" spans="1:18" ht="82.5" customHeight="1" x14ac:dyDescent="0.3">
      <c r="A65" s="23" t="s">
        <v>682</v>
      </c>
      <c r="B65" s="24" t="s">
        <v>717</v>
      </c>
      <c r="C65" s="21" t="s">
        <v>329</v>
      </c>
      <c r="D65" s="22" t="s">
        <v>712</v>
      </c>
      <c r="E65" s="25" t="s">
        <v>812</v>
      </c>
      <c r="F65" s="26">
        <v>45835</v>
      </c>
      <c r="G65" s="26">
        <v>45836</v>
      </c>
      <c r="H65" s="25" t="s">
        <v>348</v>
      </c>
      <c r="I65" s="151">
        <f t="shared" si="1"/>
        <v>72.894000000000005</v>
      </c>
      <c r="J65" s="116">
        <f t="shared" ref="J65" si="59">K65+L65</f>
        <v>0</v>
      </c>
      <c r="K65" s="116">
        <v>0</v>
      </c>
      <c r="L65" s="116">
        <v>0</v>
      </c>
      <c r="M65" s="116">
        <f t="shared" ref="M65" si="60">G65-F65</f>
        <v>1</v>
      </c>
      <c r="N65" s="116">
        <v>43.968000000000004</v>
      </c>
      <c r="O65" s="116">
        <f t="shared" ref="O65" si="61">G65-F65+1</f>
        <v>2</v>
      </c>
      <c r="P65" s="116">
        <v>101.82</v>
      </c>
      <c r="Q65" s="116">
        <v>0</v>
      </c>
      <c r="R65" s="115">
        <f t="shared" si="28"/>
        <v>145.78800000000001</v>
      </c>
    </row>
    <row r="66" spans="1:18" s="49" customFormat="1" ht="34.5" x14ac:dyDescent="0.3">
      <c r="A66" s="147" t="s">
        <v>700</v>
      </c>
      <c r="B66" s="24"/>
      <c r="C66" s="21"/>
      <c r="D66" s="140"/>
      <c r="E66" s="144"/>
      <c r="F66" s="149"/>
      <c r="G66" s="149"/>
      <c r="H66" s="144"/>
      <c r="I66" s="150">
        <f t="shared" si="1"/>
        <v>129.89135321428572</v>
      </c>
      <c r="J66" s="115">
        <f t="shared" ref="J66:Q66" si="62">SUM(J67:J74)</f>
        <v>1373.3909999999998</v>
      </c>
      <c r="K66" s="115">
        <f t="shared" si="62"/>
        <v>1373.3909999999998</v>
      </c>
      <c r="L66" s="115">
        <f t="shared" si="62"/>
        <v>0</v>
      </c>
      <c r="M66" s="115">
        <f t="shared" si="62"/>
        <v>20</v>
      </c>
      <c r="N66" s="115">
        <f t="shared" si="62"/>
        <v>876.01619000000005</v>
      </c>
      <c r="O66" s="115">
        <f t="shared" si="62"/>
        <v>28</v>
      </c>
      <c r="P66" s="115">
        <f t="shared" si="62"/>
        <v>1387.5507</v>
      </c>
      <c r="Q66" s="115">
        <f t="shared" si="62"/>
        <v>0</v>
      </c>
      <c r="R66" s="115">
        <f>SUM(R67:R74)</f>
        <v>3636.9578900000001</v>
      </c>
    </row>
    <row r="67" spans="1:18" ht="72" customHeight="1" x14ac:dyDescent="0.3">
      <c r="A67" s="23" t="s">
        <v>700</v>
      </c>
      <c r="B67" s="24" t="s">
        <v>279</v>
      </c>
      <c r="C67" s="21" t="s">
        <v>329</v>
      </c>
      <c r="D67" s="22" t="s">
        <v>1083</v>
      </c>
      <c r="E67" s="25" t="s">
        <v>349</v>
      </c>
      <c r="F67" s="26">
        <v>45748</v>
      </c>
      <c r="G67" s="26">
        <v>45752</v>
      </c>
      <c r="H67" s="25" t="s">
        <v>350</v>
      </c>
      <c r="I67" s="151">
        <f t="shared" si="1"/>
        <v>127.84415800000002</v>
      </c>
      <c r="J67" s="116">
        <f>K67+L67</f>
        <v>261.62299999999999</v>
      </c>
      <c r="K67" s="116">
        <v>261.62299999999999</v>
      </c>
      <c r="L67" s="116">
        <v>0</v>
      </c>
      <c r="M67" s="116">
        <f t="shared" ref="M67:M70" si="63">G67-F67</f>
        <v>4</v>
      </c>
      <c r="N67" s="116">
        <v>132.73339000000001</v>
      </c>
      <c r="O67" s="116">
        <f t="shared" ref="O67:O70" si="64">G67-F67+1</f>
        <v>5</v>
      </c>
      <c r="P67" s="116">
        <v>244.86439999999999</v>
      </c>
      <c r="Q67" s="116">
        <v>0</v>
      </c>
      <c r="R67" s="115">
        <f>J67+N67+P67+Q67</f>
        <v>639.22079000000008</v>
      </c>
    </row>
    <row r="68" spans="1:18" ht="99.75" customHeight="1" x14ac:dyDescent="0.3">
      <c r="A68" s="23" t="s">
        <v>700</v>
      </c>
      <c r="B68" s="24" t="s">
        <v>280</v>
      </c>
      <c r="C68" s="21" t="s">
        <v>329</v>
      </c>
      <c r="D68" s="22" t="s">
        <v>352</v>
      </c>
      <c r="E68" s="25" t="s">
        <v>429</v>
      </c>
      <c r="F68" s="26">
        <v>45761</v>
      </c>
      <c r="G68" s="26">
        <v>45764</v>
      </c>
      <c r="H68" s="25" t="s">
        <v>189</v>
      </c>
      <c r="I68" s="151">
        <f t="shared" si="1"/>
        <v>232.54399999999998</v>
      </c>
      <c r="J68" s="116">
        <f t="shared" ref="J68" si="65">K68+L68</f>
        <v>438.03300000000002</v>
      </c>
      <c r="K68" s="116">
        <v>438.03300000000002</v>
      </c>
      <c r="L68" s="116">
        <v>0</v>
      </c>
      <c r="M68" s="116">
        <f t="shared" si="63"/>
        <v>3</v>
      </c>
      <c r="N68" s="116">
        <v>245.09399999999999</v>
      </c>
      <c r="O68" s="116">
        <f t="shared" si="64"/>
        <v>4</v>
      </c>
      <c r="P68" s="116">
        <v>247.04900000000001</v>
      </c>
      <c r="Q68" s="116">
        <v>0</v>
      </c>
      <c r="R68" s="115">
        <f t="shared" ref="R68:R74" si="66">J68+N68+P68+Q68</f>
        <v>930.17599999999993</v>
      </c>
    </row>
    <row r="69" spans="1:18" ht="99.75" customHeight="1" x14ac:dyDescent="0.3">
      <c r="A69" s="23" t="s">
        <v>700</v>
      </c>
      <c r="B69" s="24" t="s">
        <v>281</v>
      </c>
      <c r="C69" s="21" t="s">
        <v>329</v>
      </c>
      <c r="D69" s="22" t="s">
        <v>471</v>
      </c>
      <c r="E69" s="25" t="s">
        <v>452</v>
      </c>
      <c r="F69" s="26">
        <v>45768</v>
      </c>
      <c r="G69" s="26">
        <v>45770</v>
      </c>
      <c r="H69" s="25" t="s">
        <v>1077</v>
      </c>
      <c r="I69" s="151">
        <f t="shared" si="1"/>
        <v>178.04877333333332</v>
      </c>
      <c r="J69" s="116">
        <f t="shared" ref="J69" si="67">K69+L69</f>
        <v>410.15600000000001</v>
      </c>
      <c r="K69" s="116">
        <v>410.15600000000001</v>
      </c>
      <c r="L69" s="116">
        <v>0</v>
      </c>
      <c r="M69" s="116">
        <f t="shared" si="63"/>
        <v>2</v>
      </c>
      <c r="N69" s="116">
        <v>51.388919999999999</v>
      </c>
      <c r="O69" s="116">
        <f t="shared" si="64"/>
        <v>3</v>
      </c>
      <c r="P69" s="116">
        <v>72.601399999999998</v>
      </c>
      <c r="Q69" s="116">
        <v>0</v>
      </c>
      <c r="R69" s="115">
        <f t="shared" si="66"/>
        <v>534.14631999999995</v>
      </c>
    </row>
    <row r="70" spans="1:18" ht="72" customHeight="1" x14ac:dyDescent="0.3">
      <c r="A70" s="23" t="s">
        <v>700</v>
      </c>
      <c r="B70" s="24" t="s">
        <v>701</v>
      </c>
      <c r="C70" s="21" t="s">
        <v>329</v>
      </c>
      <c r="D70" s="22" t="s">
        <v>474</v>
      </c>
      <c r="E70" s="25" t="s">
        <v>349</v>
      </c>
      <c r="F70" s="26">
        <v>45778</v>
      </c>
      <c r="G70" s="26">
        <v>45779</v>
      </c>
      <c r="H70" s="25" t="s">
        <v>189</v>
      </c>
      <c r="I70" s="151">
        <f t="shared" si="1"/>
        <v>102.220145</v>
      </c>
      <c r="J70" s="116">
        <f t="shared" ref="J70" si="68">K70+L70</f>
        <v>0</v>
      </c>
      <c r="K70" s="116">
        <v>0</v>
      </c>
      <c r="L70" s="116">
        <v>0</v>
      </c>
      <c r="M70" s="116">
        <f t="shared" si="63"/>
        <v>1</v>
      </c>
      <c r="N70" s="116">
        <v>81.386690000000002</v>
      </c>
      <c r="O70" s="116">
        <f t="shared" si="64"/>
        <v>2</v>
      </c>
      <c r="P70" s="116">
        <v>123.0536</v>
      </c>
      <c r="Q70" s="116">
        <v>0</v>
      </c>
      <c r="R70" s="115">
        <f t="shared" si="66"/>
        <v>204.44029</v>
      </c>
    </row>
    <row r="71" spans="1:18" ht="72" customHeight="1" x14ac:dyDescent="0.3">
      <c r="A71" s="23" t="s">
        <v>700</v>
      </c>
      <c r="B71" s="24" t="s">
        <v>702</v>
      </c>
      <c r="C71" s="21" t="s">
        <v>329</v>
      </c>
      <c r="D71" s="22" t="s">
        <v>581</v>
      </c>
      <c r="E71" s="25" t="s">
        <v>349</v>
      </c>
      <c r="F71" s="26">
        <v>45795</v>
      </c>
      <c r="G71" s="26">
        <v>45799</v>
      </c>
      <c r="H71" s="25" t="s">
        <v>189</v>
      </c>
      <c r="I71" s="151">
        <f t="shared" si="1"/>
        <v>186.49413799999996</v>
      </c>
      <c r="J71" s="116">
        <f t="shared" ref="J71" si="69">K71+L71</f>
        <v>263.57900000000001</v>
      </c>
      <c r="K71" s="116">
        <v>263.57900000000001</v>
      </c>
      <c r="L71" s="116">
        <v>0</v>
      </c>
      <c r="M71" s="116">
        <f t="shared" ref="M71" si="70">G71-F71</f>
        <v>4</v>
      </c>
      <c r="N71" s="116">
        <v>365.41318999999999</v>
      </c>
      <c r="O71" s="116">
        <f t="shared" ref="O71" si="71">G71-F71+1</f>
        <v>5</v>
      </c>
      <c r="P71" s="116">
        <v>303.4785</v>
      </c>
      <c r="Q71" s="116">
        <v>0</v>
      </c>
      <c r="R71" s="115">
        <f t="shared" si="66"/>
        <v>932.47068999999988</v>
      </c>
    </row>
    <row r="72" spans="1:18" ht="94.5" customHeight="1" x14ac:dyDescent="0.3">
      <c r="A72" s="23" t="s">
        <v>700</v>
      </c>
      <c r="B72" s="24" t="s">
        <v>703</v>
      </c>
      <c r="C72" s="21" t="s">
        <v>329</v>
      </c>
      <c r="D72" s="22" t="s">
        <v>594</v>
      </c>
      <c r="E72" s="25" t="s">
        <v>595</v>
      </c>
      <c r="F72" s="26">
        <v>45812</v>
      </c>
      <c r="G72" s="26">
        <v>45816</v>
      </c>
      <c r="H72" s="25" t="s">
        <v>596</v>
      </c>
      <c r="I72" s="151">
        <f t="shared" si="1"/>
        <v>40.689160000000001</v>
      </c>
      <c r="J72" s="116">
        <f t="shared" ref="J72" si="72">K72+L72</f>
        <v>0</v>
      </c>
      <c r="K72" s="116">
        <v>0</v>
      </c>
      <c r="L72" s="116">
        <v>0</v>
      </c>
      <c r="M72" s="116">
        <f t="shared" ref="M72" si="73">G72-F72</f>
        <v>4</v>
      </c>
      <c r="N72" s="116">
        <v>0</v>
      </c>
      <c r="O72" s="116">
        <f t="shared" ref="O72" si="74">G72-F72+1</f>
        <v>5</v>
      </c>
      <c r="P72" s="116">
        <v>203.44579999999999</v>
      </c>
      <c r="Q72" s="116">
        <v>0</v>
      </c>
      <c r="R72" s="115">
        <f t="shared" si="66"/>
        <v>203.44579999999999</v>
      </c>
    </row>
    <row r="73" spans="1:18" ht="56.25" customHeight="1" x14ac:dyDescent="0.3">
      <c r="A73" s="23" t="s">
        <v>700</v>
      </c>
      <c r="B73" s="24" t="s">
        <v>704</v>
      </c>
      <c r="C73" s="21" t="s">
        <v>329</v>
      </c>
      <c r="D73" s="22" t="s">
        <v>628</v>
      </c>
      <c r="E73" s="25" t="s">
        <v>630</v>
      </c>
      <c r="F73" s="26">
        <v>45824</v>
      </c>
      <c r="G73" s="26">
        <v>45825</v>
      </c>
      <c r="H73" s="25" t="s">
        <v>191</v>
      </c>
      <c r="I73" s="151">
        <f t="shared" si="1"/>
        <v>48.47</v>
      </c>
      <c r="J73" s="116">
        <f t="shared" ref="J73" si="75">K73+L73</f>
        <v>0</v>
      </c>
      <c r="K73" s="116">
        <v>0</v>
      </c>
      <c r="L73" s="116">
        <v>0</v>
      </c>
      <c r="M73" s="116">
        <f t="shared" ref="M73" si="76">G73-F73</f>
        <v>1</v>
      </c>
      <c r="N73" s="116">
        <v>0</v>
      </c>
      <c r="O73" s="116">
        <f t="shared" ref="O73" si="77">G73-F73+1</f>
        <v>2</v>
      </c>
      <c r="P73" s="116">
        <v>96.94</v>
      </c>
      <c r="Q73" s="116">
        <v>0</v>
      </c>
      <c r="R73" s="115">
        <f t="shared" si="66"/>
        <v>96.94</v>
      </c>
    </row>
    <row r="74" spans="1:18" ht="97.5" customHeight="1" x14ac:dyDescent="0.3">
      <c r="A74" s="23" t="s">
        <v>700</v>
      </c>
      <c r="B74" s="24" t="s">
        <v>705</v>
      </c>
      <c r="C74" s="21" t="s">
        <v>329</v>
      </c>
      <c r="D74" s="22" t="s">
        <v>629</v>
      </c>
      <c r="E74" s="25" t="s">
        <v>429</v>
      </c>
      <c r="F74" s="26">
        <v>45824</v>
      </c>
      <c r="G74" s="26">
        <v>45825</v>
      </c>
      <c r="H74" s="25" t="s">
        <v>191</v>
      </c>
      <c r="I74" s="151">
        <f t="shared" si="1"/>
        <v>48.058999999999997</v>
      </c>
      <c r="J74" s="116">
        <f t="shared" ref="J74" si="78">K74+L74</f>
        <v>0</v>
      </c>
      <c r="K74" s="116">
        <v>0</v>
      </c>
      <c r="L74" s="116">
        <v>0</v>
      </c>
      <c r="M74" s="116">
        <f t="shared" ref="M74" si="79">G74-F74</f>
        <v>1</v>
      </c>
      <c r="N74" s="116">
        <v>0</v>
      </c>
      <c r="O74" s="116">
        <f>G74-F74+1</f>
        <v>2</v>
      </c>
      <c r="P74" s="116">
        <v>96.117999999999995</v>
      </c>
      <c r="Q74" s="116">
        <v>0</v>
      </c>
      <c r="R74" s="115">
        <f t="shared" si="66"/>
        <v>96.117999999999995</v>
      </c>
    </row>
    <row r="75" spans="1:18" s="49" customFormat="1" ht="34.5" x14ac:dyDescent="0.3">
      <c r="A75" s="147" t="s">
        <v>351</v>
      </c>
      <c r="B75" s="148"/>
      <c r="C75" s="21"/>
      <c r="D75" s="140"/>
      <c r="E75" s="144"/>
      <c r="F75" s="149"/>
      <c r="G75" s="149"/>
      <c r="H75" s="144"/>
      <c r="I75" s="150">
        <f t="shared" si="1"/>
        <v>95.345312173913044</v>
      </c>
      <c r="J75" s="115">
        <f t="shared" ref="J75:Q75" si="80">SUM(J76:J81)</f>
        <v>1045.2149999999999</v>
      </c>
      <c r="K75" s="115">
        <f t="shared" si="80"/>
        <v>1045.2149999999999</v>
      </c>
      <c r="L75" s="115">
        <f t="shared" si="80"/>
        <v>0</v>
      </c>
      <c r="M75" s="115">
        <f t="shared" si="80"/>
        <v>18</v>
      </c>
      <c r="N75" s="115">
        <f t="shared" si="80"/>
        <v>407.91276000000005</v>
      </c>
      <c r="O75" s="115">
        <f t="shared" si="80"/>
        <v>23</v>
      </c>
      <c r="P75" s="115">
        <f t="shared" si="80"/>
        <v>719.81442000000004</v>
      </c>
      <c r="Q75" s="115">
        <f t="shared" si="80"/>
        <v>20</v>
      </c>
      <c r="R75" s="115">
        <f>SUM(R76:R81)</f>
        <v>2192.94218</v>
      </c>
    </row>
    <row r="76" spans="1:18" ht="63" customHeight="1" outlineLevel="1" x14ac:dyDescent="0.3">
      <c r="A76" s="23" t="s">
        <v>351</v>
      </c>
      <c r="B76" s="24" t="s">
        <v>69</v>
      </c>
      <c r="C76" s="21" t="s">
        <v>329</v>
      </c>
      <c r="D76" s="22" t="s">
        <v>250</v>
      </c>
      <c r="E76" s="25" t="s">
        <v>249</v>
      </c>
      <c r="F76" s="26">
        <v>45729</v>
      </c>
      <c r="G76" s="26">
        <v>45731</v>
      </c>
      <c r="H76" s="25" t="s">
        <v>185</v>
      </c>
      <c r="I76" s="151">
        <f t="shared" ref="I76:I139" si="81">R76/O76</f>
        <v>3.3333333333333335</v>
      </c>
      <c r="J76" s="116">
        <f>+K76+L76</f>
        <v>0</v>
      </c>
      <c r="K76" s="116">
        <v>0</v>
      </c>
      <c r="L76" s="116">
        <v>0</v>
      </c>
      <c r="M76" s="116">
        <v>3</v>
      </c>
      <c r="N76" s="116">
        <v>0</v>
      </c>
      <c r="O76" s="116">
        <f t="shared" ref="O76:O78" si="82">G76-F76+1</f>
        <v>3</v>
      </c>
      <c r="P76" s="116">
        <v>0</v>
      </c>
      <c r="Q76" s="116">
        <v>10</v>
      </c>
      <c r="R76" s="115">
        <f>J76+N76+P76+Q76</f>
        <v>10</v>
      </c>
    </row>
    <row r="77" spans="1:18" ht="63" customHeight="1" outlineLevel="1" x14ac:dyDescent="0.3">
      <c r="A77" s="23" t="s">
        <v>351</v>
      </c>
      <c r="B77" s="24" t="s">
        <v>99</v>
      </c>
      <c r="C77" s="21" t="s">
        <v>329</v>
      </c>
      <c r="D77" s="22" t="s">
        <v>407</v>
      </c>
      <c r="E77" s="25" t="s">
        <v>249</v>
      </c>
      <c r="F77" s="26">
        <v>45754</v>
      </c>
      <c r="G77" s="26">
        <v>45758</v>
      </c>
      <c r="H77" s="25" t="s">
        <v>411</v>
      </c>
      <c r="I77" s="151">
        <f t="shared" si="81"/>
        <v>59.465200000000003</v>
      </c>
      <c r="J77" s="116">
        <f>+K77+L77</f>
        <v>0</v>
      </c>
      <c r="K77" s="116">
        <v>0</v>
      </c>
      <c r="L77" s="116">
        <v>0</v>
      </c>
      <c r="M77" s="116">
        <f t="shared" ref="M77:M81" si="83">G77-F77</f>
        <v>4</v>
      </c>
      <c r="N77" s="116">
        <v>0</v>
      </c>
      <c r="O77" s="116">
        <f t="shared" ref="O77" si="84">G77-F77+1</f>
        <v>5</v>
      </c>
      <c r="P77" s="116">
        <v>287.32600000000002</v>
      </c>
      <c r="Q77" s="116">
        <v>10</v>
      </c>
      <c r="R77" s="115">
        <f t="shared" ref="R77:R81" si="85">J77+N77+P77+Q77</f>
        <v>297.32600000000002</v>
      </c>
    </row>
    <row r="78" spans="1:18" ht="63" customHeight="1" outlineLevel="1" x14ac:dyDescent="0.3">
      <c r="A78" s="23" t="s">
        <v>351</v>
      </c>
      <c r="B78" s="24" t="s">
        <v>706</v>
      </c>
      <c r="C78" s="21" t="s">
        <v>329</v>
      </c>
      <c r="D78" s="22" t="s">
        <v>352</v>
      </c>
      <c r="E78" s="25" t="s">
        <v>221</v>
      </c>
      <c r="F78" s="26">
        <v>45761</v>
      </c>
      <c r="G78" s="26">
        <v>45764</v>
      </c>
      <c r="H78" s="25" t="s">
        <v>189</v>
      </c>
      <c r="I78" s="151">
        <f t="shared" si="81"/>
        <v>232.70275000000001</v>
      </c>
      <c r="J78" s="116">
        <f>+K78+L78</f>
        <v>438.22</v>
      </c>
      <c r="K78" s="116">
        <v>438.22</v>
      </c>
      <c r="L78" s="116">
        <v>0</v>
      </c>
      <c r="M78" s="116">
        <f t="shared" si="83"/>
        <v>3</v>
      </c>
      <c r="N78" s="116">
        <v>245.119</v>
      </c>
      <c r="O78" s="116">
        <f t="shared" si="82"/>
        <v>4</v>
      </c>
      <c r="P78" s="116">
        <v>247.47200000000001</v>
      </c>
      <c r="Q78" s="116">
        <v>0</v>
      </c>
      <c r="R78" s="115">
        <f t="shared" si="85"/>
        <v>930.81100000000004</v>
      </c>
    </row>
    <row r="79" spans="1:18" ht="63" customHeight="1" outlineLevel="1" x14ac:dyDescent="0.3">
      <c r="A79" s="23" t="s">
        <v>351</v>
      </c>
      <c r="B79" s="24" t="s">
        <v>707</v>
      </c>
      <c r="C79" s="21" t="s">
        <v>329</v>
      </c>
      <c r="D79" s="22" t="s">
        <v>474</v>
      </c>
      <c r="E79" s="25" t="s">
        <v>221</v>
      </c>
      <c r="F79" s="26">
        <v>45777</v>
      </c>
      <c r="G79" s="26">
        <v>45779</v>
      </c>
      <c r="H79" s="25" t="s">
        <v>189</v>
      </c>
      <c r="I79" s="151">
        <f t="shared" si="81"/>
        <v>193.22172666666668</v>
      </c>
      <c r="J79" s="116">
        <f>+K79+L79</f>
        <v>231.85499999999999</v>
      </c>
      <c r="K79" s="116">
        <v>231.85499999999999</v>
      </c>
      <c r="L79" s="116">
        <v>0</v>
      </c>
      <c r="M79" s="116">
        <f t="shared" si="83"/>
        <v>2</v>
      </c>
      <c r="N79" s="116">
        <v>162.79376000000002</v>
      </c>
      <c r="O79" s="116">
        <f t="shared" ref="O79:O81" si="86">G79-F79+1</f>
        <v>3</v>
      </c>
      <c r="P79" s="116">
        <v>185.01642000000001</v>
      </c>
      <c r="Q79" s="116">
        <v>0</v>
      </c>
      <c r="R79" s="115">
        <f t="shared" si="85"/>
        <v>579.66518000000008</v>
      </c>
    </row>
    <row r="80" spans="1:18" ht="57.75" customHeight="1" x14ac:dyDescent="0.3">
      <c r="A80" s="23" t="s">
        <v>351</v>
      </c>
      <c r="B80" s="24" t="s">
        <v>708</v>
      </c>
      <c r="C80" s="21" t="s">
        <v>329</v>
      </c>
      <c r="D80" s="22" t="s">
        <v>220</v>
      </c>
      <c r="E80" s="25" t="s">
        <v>221</v>
      </c>
      <c r="F80" s="26">
        <v>45704</v>
      </c>
      <c r="G80" s="26">
        <v>45707</v>
      </c>
      <c r="H80" s="25" t="s">
        <v>1032</v>
      </c>
      <c r="I80" s="151">
        <f t="shared" si="81"/>
        <v>46.892499999999998</v>
      </c>
      <c r="J80" s="116">
        <f>K80+L80</f>
        <v>187.57</v>
      </c>
      <c r="K80" s="116">
        <v>187.57</v>
      </c>
      <c r="L80" s="116">
        <v>0</v>
      </c>
      <c r="M80" s="116">
        <f t="shared" si="83"/>
        <v>3</v>
      </c>
      <c r="N80" s="116">
        <v>0</v>
      </c>
      <c r="O80" s="116">
        <f t="shared" si="86"/>
        <v>4</v>
      </c>
      <c r="P80" s="116">
        <v>0</v>
      </c>
      <c r="Q80" s="116">
        <v>0</v>
      </c>
      <c r="R80" s="115">
        <f t="shared" si="85"/>
        <v>187.57</v>
      </c>
    </row>
    <row r="81" spans="1:18" ht="123" customHeight="1" x14ac:dyDescent="0.3">
      <c r="A81" s="23" t="s">
        <v>351</v>
      </c>
      <c r="B81" s="24" t="s">
        <v>709</v>
      </c>
      <c r="C81" s="21" t="s">
        <v>329</v>
      </c>
      <c r="D81" s="22" t="s">
        <v>220</v>
      </c>
      <c r="E81" s="25" t="s">
        <v>222</v>
      </c>
      <c r="F81" s="26">
        <v>45704</v>
      </c>
      <c r="G81" s="26">
        <v>45707</v>
      </c>
      <c r="H81" s="25" t="s">
        <v>1032</v>
      </c>
      <c r="I81" s="151">
        <f t="shared" si="81"/>
        <v>46.892499999999998</v>
      </c>
      <c r="J81" s="116">
        <f>+K81+L81</f>
        <v>187.57</v>
      </c>
      <c r="K81" s="116">
        <v>187.57</v>
      </c>
      <c r="L81" s="116">
        <v>0</v>
      </c>
      <c r="M81" s="116">
        <f t="shared" si="83"/>
        <v>3</v>
      </c>
      <c r="N81" s="116">
        <v>0</v>
      </c>
      <c r="O81" s="116">
        <f t="shared" si="86"/>
        <v>4</v>
      </c>
      <c r="P81" s="116">
        <v>0</v>
      </c>
      <c r="Q81" s="116">
        <v>0</v>
      </c>
      <c r="R81" s="115">
        <f t="shared" si="85"/>
        <v>187.57</v>
      </c>
    </row>
    <row r="82" spans="1:18" s="49" customFormat="1" ht="60.75" customHeight="1" x14ac:dyDescent="0.3">
      <c r="A82" s="147" t="s">
        <v>465</v>
      </c>
      <c r="B82" s="148"/>
      <c r="C82" s="21"/>
      <c r="D82" s="140"/>
      <c r="E82" s="144"/>
      <c r="F82" s="149"/>
      <c r="G82" s="149"/>
      <c r="H82" s="144"/>
      <c r="I82" s="150">
        <f t="shared" si="81"/>
        <v>152.60947318181817</v>
      </c>
      <c r="J82" s="115">
        <f t="shared" ref="J82:Q82" si="87">SUM(J83:J88)</f>
        <v>1728.7420000000002</v>
      </c>
      <c r="K82" s="115">
        <f t="shared" si="87"/>
        <v>1728.7420000000002</v>
      </c>
      <c r="L82" s="115">
        <f t="shared" si="87"/>
        <v>0</v>
      </c>
      <c r="M82" s="115">
        <f t="shared" si="87"/>
        <v>16</v>
      </c>
      <c r="N82" s="115">
        <f t="shared" si="87"/>
        <v>714.99984999999992</v>
      </c>
      <c r="O82" s="115">
        <f t="shared" si="87"/>
        <v>22</v>
      </c>
      <c r="P82" s="115">
        <f>SUM(P83:P88)</f>
        <v>913.66656</v>
      </c>
      <c r="Q82" s="115">
        <f t="shared" si="87"/>
        <v>0</v>
      </c>
      <c r="R82" s="115">
        <f>SUM(R83:R88)</f>
        <v>3357.4084099999995</v>
      </c>
    </row>
    <row r="83" spans="1:18" ht="56.25" customHeight="1" outlineLevel="1" x14ac:dyDescent="0.3">
      <c r="A83" s="23" t="s">
        <v>465</v>
      </c>
      <c r="B83" s="24" t="s">
        <v>40</v>
      </c>
      <c r="C83" s="21" t="s">
        <v>329</v>
      </c>
      <c r="D83" s="22" t="s">
        <v>1084</v>
      </c>
      <c r="E83" s="25" t="s">
        <v>728</v>
      </c>
      <c r="F83" s="26">
        <v>45791</v>
      </c>
      <c r="G83" s="26">
        <v>45794</v>
      </c>
      <c r="H83" s="25" t="s">
        <v>1061</v>
      </c>
      <c r="I83" s="151">
        <f t="shared" si="81"/>
        <v>139.27150499999999</v>
      </c>
      <c r="J83" s="116">
        <f t="shared" ref="J83:J86" si="88">+K83+L83</f>
        <v>187.977</v>
      </c>
      <c r="K83" s="116">
        <v>187.977</v>
      </c>
      <c r="L83" s="116">
        <v>0</v>
      </c>
      <c r="M83" s="116">
        <f>G83-F83</f>
        <v>3</v>
      </c>
      <c r="N83" s="116">
        <v>168.86850000000001</v>
      </c>
      <c r="O83" s="116">
        <f t="shared" ref="O83:O84" si="89">G83-F83+1</f>
        <v>4</v>
      </c>
      <c r="P83" s="116">
        <v>200.24052</v>
      </c>
      <c r="Q83" s="116">
        <v>0</v>
      </c>
      <c r="R83" s="115">
        <f>J83+N83+P83+Q83</f>
        <v>557.08601999999996</v>
      </c>
    </row>
    <row r="84" spans="1:18" ht="65.25" customHeight="1" outlineLevel="1" x14ac:dyDescent="0.3">
      <c r="A84" s="23" t="s">
        <v>465</v>
      </c>
      <c r="B84" s="24" t="s">
        <v>282</v>
      </c>
      <c r="C84" s="21" t="s">
        <v>329</v>
      </c>
      <c r="D84" s="22" t="s">
        <v>1085</v>
      </c>
      <c r="E84" s="25" t="s">
        <v>729</v>
      </c>
      <c r="F84" s="26">
        <v>45791</v>
      </c>
      <c r="G84" s="26">
        <v>45794</v>
      </c>
      <c r="H84" s="25" t="s">
        <v>1061</v>
      </c>
      <c r="I84" s="151">
        <f t="shared" si="81"/>
        <v>139.27150499999999</v>
      </c>
      <c r="J84" s="116">
        <f t="shared" si="88"/>
        <v>187.977</v>
      </c>
      <c r="K84" s="116">
        <v>187.977</v>
      </c>
      <c r="L84" s="116">
        <v>0</v>
      </c>
      <c r="M84" s="116">
        <f t="shared" ref="M84:M91" si="90">G84-F84</f>
        <v>3</v>
      </c>
      <c r="N84" s="116">
        <v>168.86850000000001</v>
      </c>
      <c r="O84" s="116">
        <f t="shared" si="89"/>
        <v>4</v>
      </c>
      <c r="P84" s="116">
        <v>200.24052</v>
      </c>
      <c r="Q84" s="116">
        <v>0</v>
      </c>
      <c r="R84" s="115">
        <f t="shared" ref="R84:R88" si="91">J84+N84+P84+Q84</f>
        <v>557.08601999999996</v>
      </c>
    </row>
    <row r="85" spans="1:18" ht="54.75" customHeight="1" outlineLevel="1" x14ac:dyDescent="0.3">
      <c r="A85" s="23" t="s">
        <v>465</v>
      </c>
      <c r="B85" s="24" t="s">
        <v>283</v>
      </c>
      <c r="C85" s="21" t="s">
        <v>329</v>
      </c>
      <c r="D85" s="22" t="s">
        <v>1086</v>
      </c>
      <c r="E85" s="25" t="s">
        <v>728</v>
      </c>
      <c r="F85" s="26">
        <v>45796</v>
      </c>
      <c r="G85" s="26">
        <v>45799</v>
      </c>
      <c r="H85" s="25" t="s">
        <v>1071</v>
      </c>
      <c r="I85" s="151">
        <f t="shared" si="81"/>
        <v>121.19704625</v>
      </c>
      <c r="J85" s="116">
        <f t="shared" si="88"/>
        <v>189.30099999999999</v>
      </c>
      <c r="K85" s="116">
        <v>189.30099999999999</v>
      </c>
      <c r="L85" s="116">
        <v>0</v>
      </c>
      <c r="M85" s="116">
        <f t="shared" si="90"/>
        <v>3</v>
      </c>
      <c r="N85" s="116">
        <v>137.951425</v>
      </c>
      <c r="O85" s="116">
        <f t="shared" ref="O85" si="92">G85-F85+1</f>
        <v>4</v>
      </c>
      <c r="P85" s="116">
        <v>157.53576000000001</v>
      </c>
      <c r="Q85" s="116">
        <v>0</v>
      </c>
      <c r="R85" s="115">
        <f t="shared" si="91"/>
        <v>484.788185</v>
      </c>
    </row>
    <row r="86" spans="1:18" ht="70.5" customHeight="1" outlineLevel="1" x14ac:dyDescent="0.3">
      <c r="A86" s="23" t="s">
        <v>465</v>
      </c>
      <c r="B86" s="24" t="s">
        <v>284</v>
      </c>
      <c r="C86" s="21" t="s">
        <v>329</v>
      </c>
      <c r="D86" s="22" t="s">
        <v>1087</v>
      </c>
      <c r="E86" s="25" t="s">
        <v>729</v>
      </c>
      <c r="F86" s="26">
        <v>45796</v>
      </c>
      <c r="G86" s="26">
        <v>45799</v>
      </c>
      <c r="H86" s="25" t="s">
        <v>1071</v>
      </c>
      <c r="I86" s="151">
        <f t="shared" si="81"/>
        <v>121.19704625</v>
      </c>
      <c r="J86" s="116">
        <f t="shared" si="88"/>
        <v>189.30099999999999</v>
      </c>
      <c r="K86" s="116">
        <v>189.30099999999999</v>
      </c>
      <c r="L86" s="116">
        <v>0</v>
      </c>
      <c r="M86" s="116">
        <f t="shared" si="90"/>
        <v>3</v>
      </c>
      <c r="N86" s="116">
        <v>137.951425</v>
      </c>
      <c r="O86" s="116">
        <f>G86-F86+1</f>
        <v>4</v>
      </c>
      <c r="P86" s="116">
        <v>157.53576000000001</v>
      </c>
      <c r="Q86" s="116">
        <v>0</v>
      </c>
      <c r="R86" s="115">
        <f t="shared" si="91"/>
        <v>484.788185</v>
      </c>
    </row>
    <row r="87" spans="1:18" ht="77.25" customHeight="1" outlineLevel="1" x14ac:dyDescent="0.3">
      <c r="A87" s="23" t="s">
        <v>465</v>
      </c>
      <c r="B87" s="24" t="s">
        <v>285</v>
      </c>
      <c r="C87" s="21" t="s">
        <v>329</v>
      </c>
      <c r="D87" s="22" t="s">
        <v>1088</v>
      </c>
      <c r="E87" s="25" t="s">
        <v>730</v>
      </c>
      <c r="F87" s="26">
        <v>45819</v>
      </c>
      <c r="G87" s="26">
        <v>45821</v>
      </c>
      <c r="H87" s="25" t="s">
        <v>1053</v>
      </c>
      <c r="I87" s="151">
        <f t="shared" si="81"/>
        <v>212.27666666666667</v>
      </c>
      <c r="J87" s="116">
        <f t="shared" ref="J87" si="93">+K87+L87</f>
        <v>487.09300000000002</v>
      </c>
      <c r="K87" s="116">
        <v>487.09300000000002</v>
      </c>
      <c r="L87" s="116">
        <v>0</v>
      </c>
      <c r="M87" s="116">
        <f t="shared" si="90"/>
        <v>2</v>
      </c>
      <c r="N87" s="116">
        <v>50.68</v>
      </c>
      <c r="O87" s="116">
        <f>G87-F87+1</f>
        <v>3</v>
      </c>
      <c r="P87" s="116">
        <v>99.057000000000002</v>
      </c>
      <c r="Q87" s="116">
        <v>0</v>
      </c>
      <c r="R87" s="115">
        <f t="shared" si="91"/>
        <v>636.83000000000004</v>
      </c>
    </row>
    <row r="88" spans="1:18" ht="77.25" customHeight="1" outlineLevel="1" x14ac:dyDescent="0.3">
      <c r="A88" s="23" t="s">
        <v>465</v>
      </c>
      <c r="B88" s="24" t="s">
        <v>286</v>
      </c>
      <c r="C88" s="21" t="s">
        <v>329</v>
      </c>
      <c r="D88" s="22" t="s">
        <v>1088</v>
      </c>
      <c r="E88" s="25" t="s">
        <v>731</v>
      </c>
      <c r="F88" s="26">
        <v>45819</v>
      </c>
      <c r="G88" s="26">
        <v>45821</v>
      </c>
      <c r="H88" s="25" t="s">
        <v>1053</v>
      </c>
      <c r="I88" s="151">
        <f t="shared" si="81"/>
        <v>212.27666666666667</v>
      </c>
      <c r="J88" s="116">
        <f t="shared" ref="J88" si="94">+K88+L88</f>
        <v>487.09300000000002</v>
      </c>
      <c r="K88" s="116">
        <v>487.09300000000002</v>
      </c>
      <c r="L88" s="116">
        <v>0</v>
      </c>
      <c r="M88" s="116">
        <f t="shared" si="90"/>
        <v>2</v>
      </c>
      <c r="N88" s="116">
        <v>50.68</v>
      </c>
      <c r="O88" s="116">
        <f>G88-F88+1</f>
        <v>3</v>
      </c>
      <c r="P88" s="116">
        <v>99.057000000000002</v>
      </c>
      <c r="Q88" s="116">
        <v>0</v>
      </c>
      <c r="R88" s="115">
        <f t="shared" si="91"/>
        <v>636.83000000000004</v>
      </c>
    </row>
    <row r="89" spans="1:18" s="49" customFormat="1" ht="57" customHeight="1" x14ac:dyDescent="0.3">
      <c r="A89" s="147" t="s">
        <v>732</v>
      </c>
      <c r="B89" s="148"/>
      <c r="C89" s="21"/>
      <c r="D89" s="140"/>
      <c r="E89" s="144"/>
      <c r="F89" s="149"/>
      <c r="G89" s="149"/>
      <c r="H89" s="144"/>
      <c r="I89" s="150">
        <f t="shared" si="81"/>
        <v>100.60933333333332</v>
      </c>
      <c r="J89" s="115">
        <f t="shared" ref="J89:Q89" si="95">SUM(J90:J91)</f>
        <v>1047.3119999999999</v>
      </c>
      <c r="K89" s="115">
        <f t="shared" si="95"/>
        <v>1047.3119999999999</v>
      </c>
      <c r="L89" s="115">
        <f t="shared" si="95"/>
        <v>0</v>
      </c>
      <c r="M89" s="115">
        <f t="shared" si="95"/>
        <v>10</v>
      </c>
      <c r="N89" s="115">
        <f t="shared" si="95"/>
        <v>0</v>
      </c>
      <c r="O89" s="115">
        <f t="shared" si="95"/>
        <v>12</v>
      </c>
      <c r="P89" s="115">
        <f t="shared" si="95"/>
        <v>0</v>
      </c>
      <c r="Q89" s="115">
        <f t="shared" si="95"/>
        <v>160</v>
      </c>
      <c r="R89" s="115">
        <f>SUM(R90:R91)</f>
        <v>1207.3119999999999</v>
      </c>
    </row>
    <row r="90" spans="1:18" ht="71.25" customHeight="1" outlineLevel="1" x14ac:dyDescent="0.3">
      <c r="A90" s="23" t="s">
        <v>732</v>
      </c>
      <c r="B90" s="24" t="s">
        <v>288</v>
      </c>
      <c r="C90" s="21" t="s">
        <v>329</v>
      </c>
      <c r="D90" s="22" t="s">
        <v>1089</v>
      </c>
      <c r="E90" s="25" t="s">
        <v>1008</v>
      </c>
      <c r="F90" s="26">
        <v>45789</v>
      </c>
      <c r="G90" s="26">
        <v>45794</v>
      </c>
      <c r="H90" s="25" t="s">
        <v>1074</v>
      </c>
      <c r="I90" s="151">
        <f t="shared" si="81"/>
        <v>100.60933333333332</v>
      </c>
      <c r="J90" s="116">
        <f>+K90+L90</f>
        <v>523.65599999999995</v>
      </c>
      <c r="K90" s="116">
        <v>523.65599999999995</v>
      </c>
      <c r="L90" s="116">
        <v>0</v>
      </c>
      <c r="M90" s="116">
        <f t="shared" si="90"/>
        <v>5</v>
      </c>
      <c r="N90" s="116">
        <v>0</v>
      </c>
      <c r="O90" s="116">
        <f t="shared" ref="O90:O91" si="96">G90-F90+1</f>
        <v>6</v>
      </c>
      <c r="P90" s="116">
        <v>0</v>
      </c>
      <c r="Q90" s="116">
        <v>80</v>
      </c>
      <c r="R90" s="115">
        <f>J90+N90+P90+Q90</f>
        <v>603.65599999999995</v>
      </c>
    </row>
    <row r="91" spans="1:18" ht="126" customHeight="1" outlineLevel="1" x14ac:dyDescent="0.3">
      <c r="A91" s="23" t="s">
        <v>732</v>
      </c>
      <c r="B91" s="24" t="s">
        <v>289</v>
      </c>
      <c r="C91" s="21" t="s">
        <v>329</v>
      </c>
      <c r="D91" s="22" t="s">
        <v>1090</v>
      </c>
      <c r="E91" s="25" t="s">
        <v>1009</v>
      </c>
      <c r="F91" s="26">
        <v>45789</v>
      </c>
      <c r="G91" s="26">
        <v>45794</v>
      </c>
      <c r="H91" s="25" t="s">
        <v>1074</v>
      </c>
      <c r="I91" s="151">
        <f t="shared" si="81"/>
        <v>100.60933333333332</v>
      </c>
      <c r="J91" s="116">
        <f>+K91+L91</f>
        <v>523.65599999999995</v>
      </c>
      <c r="K91" s="116">
        <v>523.65599999999995</v>
      </c>
      <c r="L91" s="116">
        <v>0</v>
      </c>
      <c r="M91" s="116">
        <f t="shared" si="90"/>
        <v>5</v>
      </c>
      <c r="N91" s="116">
        <v>0</v>
      </c>
      <c r="O91" s="116">
        <f t="shared" si="96"/>
        <v>6</v>
      </c>
      <c r="P91" s="116">
        <v>0</v>
      </c>
      <c r="Q91" s="116">
        <v>80</v>
      </c>
      <c r="R91" s="115">
        <f>J91+N91+P91+Q91</f>
        <v>603.65599999999995</v>
      </c>
    </row>
    <row r="92" spans="1:18" s="49" customFormat="1" ht="22.5" customHeight="1" x14ac:dyDescent="0.3">
      <c r="A92" s="147" t="s">
        <v>733</v>
      </c>
      <c r="B92" s="148"/>
      <c r="C92" s="21"/>
      <c r="D92" s="140"/>
      <c r="E92" s="144"/>
      <c r="F92" s="149"/>
      <c r="G92" s="149"/>
      <c r="H92" s="144"/>
      <c r="I92" s="150">
        <f t="shared" si="81"/>
        <v>120.44236879432624</v>
      </c>
      <c r="J92" s="115">
        <f t="shared" ref="J92:Q92" si="97">SUM(J93:J129)</f>
        <v>8345.8809999999994</v>
      </c>
      <c r="K92" s="115">
        <f t="shared" si="97"/>
        <v>8345.8809999999994</v>
      </c>
      <c r="L92" s="115">
        <f t="shared" si="97"/>
        <v>0</v>
      </c>
      <c r="M92" s="115">
        <f t="shared" si="97"/>
        <v>107</v>
      </c>
      <c r="N92" s="115">
        <f t="shared" si="97"/>
        <v>4075.447000000001</v>
      </c>
      <c r="O92" s="115">
        <f t="shared" si="97"/>
        <v>141</v>
      </c>
      <c r="P92" s="115">
        <f t="shared" si="97"/>
        <v>4407.0280000000012</v>
      </c>
      <c r="Q92" s="115">
        <f t="shared" si="97"/>
        <v>154.018</v>
      </c>
      <c r="R92" s="115">
        <f>SUM(R93:R129)</f>
        <v>16982.374</v>
      </c>
    </row>
    <row r="93" spans="1:18" ht="51.75" outlineLevel="1" x14ac:dyDescent="0.3">
      <c r="A93" s="23" t="s">
        <v>733</v>
      </c>
      <c r="B93" s="24" t="s">
        <v>41</v>
      </c>
      <c r="C93" s="21" t="s">
        <v>329</v>
      </c>
      <c r="D93" s="22" t="s">
        <v>353</v>
      </c>
      <c r="E93" s="25" t="s">
        <v>153</v>
      </c>
      <c r="F93" s="26">
        <v>45753</v>
      </c>
      <c r="G93" s="26">
        <v>45756</v>
      </c>
      <c r="H93" s="25" t="s">
        <v>354</v>
      </c>
      <c r="I93" s="151">
        <f t="shared" si="81"/>
        <v>81.778999999999996</v>
      </c>
      <c r="J93" s="116">
        <f>+K93+L93</f>
        <v>0</v>
      </c>
      <c r="K93" s="116">
        <v>0</v>
      </c>
      <c r="L93" s="116">
        <v>0</v>
      </c>
      <c r="M93" s="116">
        <f>G93-F93</f>
        <v>3</v>
      </c>
      <c r="N93" s="116">
        <v>125.30800000000001</v>
      </c>
      <c r="O93" s="116">
        <f>G93-F93+1</f>
        <v>4</v>
      </c>
      <c r="P93" s="116">
        <v>201.80799999999999</v>
      </c>
      <c r="Q93" s="116">
        <v>0</v>
      </c>
      <c r="R93" s="115">
        <f>J93+N93+P93+Q93</f>
        <v>327.11599999999999</v>
      </c>
    </row>
    <row r="94" spans="1:18" ht="107.25" customHeight="1" outlineLevel="1" x14ac:dyDescent="0.3">
      <c r="A94" s="23" t="s">
        <v>733</v>
      </c>
      <c r="B94" s="24" t="s">
        <v>101</v>
      </c>
      <c r="C94" s="21" t="s">
        <v>329</v>
      </c>
      <c r="D94" s="22" t="s">
        <v>353</v>
      </c>
      <c r="E94" s="25" t="s">
        <v>358</v>
      </c>
      <c r="F94" s="26">
        <v>45753</v>
      </c>
      <c r="G94" s="26">
        <v>45756</v>
      </c>
      <c r="H94" s="25" t="s">
        <v>354</v>
      </c>
      <c r="I94" s="151">
        <f t="shared" si="81"/>
        <v>81.778999999999996</v>
      </c>
      <c r="J94" s="116">
        <f>+K94+L94</f>
        <v>0</v>
      </c>
      <c r="K94" s="116">
        <v>0</v>
      </c>
      <c r="L94" s="116">
        <v>0</v>
      </c>
      <c r="M94" s="116">
        <f>G94-F94</f>
        <v>3</v>
      </c>
      <c r="N94" s="116">
        <v>125.30800000000001</v>
      </c>
      <c r="O94" s="116">
        <f t="shared" ref="O94:O100" si="98">G94-F94+1</f>
        <v>4</v>
      </c>
      <c r="P94" s="116">
        <v>201.80799999999999</v>
      </c>
      <c r="Q94" s="116">
        <v>0</v>
      </c>
      <c r="R94" s="115">
        <f t="shared" ref="R94:R128" si="99">J94+N94+P94+Q94</f>
        <v>327.11599999999999</v>
      </c>
    </row>
    <row r="95" spans="1:18" ht="54.75" customHeight="1" outlineLevel="1" x14ac:dyDescent="0.3">
      <c r="A95" s="23" t="s">
        <v>733</v>
      </c>
      <c r="B95" s="24" t="s">
        <v>102</v>
      </c>
      <c r="C95" s="21" t="s">
        <v>329</v>
      </c>
      <c r="D95" s="22" t="s">
        <v>254</v>
      </c>
      <c r="E95" s="25" t="s">
        <v>153</v>
      </c>
      <c r="F95" s="26">
        <v>45735</v>
      </c>
      <c r="G95" s="26">
        <v>45737</v>
      </c>
      <c r="H95" s="25" t="s">
        <v>179</v>
      </c>
      <c r="I95" s="151">
        <f t="shared" si="81"/>
        <v>3.3333333333333335</v>
      </c>
      <c r="J95" s="116">
        <f t="shared" ref="J95:J100" si="100">+K95+L95</f>
        <v>0</v>
      </c>
      <c r="K95" s="116">
        <v>0</v>
      </c>
      <c r="L95" s="116">
        <v>0</v>
      </c>
      <c r="M95" s="116">
        <f t="shared" ref="M95" si="101">G95-F95</f>
        <v>2</v>
      </c>
      <c r="N95" s="116">
        <v>0</v>
      </c>
      <c r="O95" s="116">
        <f t="shared" si="98"/>
        <v>3</v>
      </c>
      <c r="P95" s="116">
        <v>0</v>
      </c>
      <c r="Q95" s="116">
        <v>10</v>
      </c>
      <c r="R95" s="115">
        <f t="shared" si="99"/>
        <v>10</v>
      </c>
    </row>
    <row r="96" spans="1:18" ht="127.5" customHeight="1" outlineLevel="1" x14ac:dyDescent="0.3">
      <c r="A96" s="23" t="s">
        <v>733</v>
      </c>
      <c r="B96" s="24" t="s">
        <v>290</v>
      </c>
      <c r="C96" s="21" t="s">
        <v>329</v>
      </c>
      <c r="D96" s="22" t="s">
        <v>287</v>
      </c>
      <c r="E96" s="25" t="s">
        <v>155</v>
      </c>
      <c r="F96" s="26">
        <v>45735</v>
      </c>
      <c r="G96" s="26">
        <v>45737</v>
      </c>
      <c r="H96" s="25" t="s">
        <v>179</v>
      </c>
      <c r="I96" s="151">
        <f t="shared" si="81"/>
        <v>3.3333333333333335</v>
      </c>
      <c r="J96" s="116">
        <f t="shared" si="100"/>
        <v>0</v>
      </c>
      <c r="K96" s="116">
        <v>0</v>
      </c>
      <c r="L96" s="116">
        <v>0</v>
      </c>
      <c r="M96" s="116">
        <f>G96-F96</f>
        <v>2</v>
      </c>
      <c r="N96" s="116">
        <v>0</v>
      </c>
      <c r="O96" s="116">
        <f t="shared" si="98"/>
        <v>3</v>
      </c>
      <c r="P96" s="116">
        <v>0</v>
      </c>
      <c r="Q96" s="116">
        <v>10</v>
      </c>
      <c r="R96" s="115">
        <f t="shared" si="99"/>
        <v>10</v>
      </c>
    </row>
    <row r="97" spans="1:18" ht="74.25" customHeight="1" outlineLevel="1" x14ac:dyDescent="0.3">
      <c r="A97" s="23" t="s">
        <v>733</v>
      </c>
      <c r="B97" s="24" t="s">
        <v>291</v>
      </c>
      <c r="C97" s="21" t="s">
        <v>329</v>
      </c>
      <c r="D97" s="22" t="s">
        <v>1091</v>
      </c>
      <c r="E97" s="25" t="s">
        <v>153</v>
      </c>
      <c r="F97" s="26">
        <v>45757</v>
      </c>
      <c r="G97" s="26">
        <v>45760</v>
      </c>
      <c r="H97" s="25" t="s">
        <v>355</v>
      </c>
      <c r="I97" s="151">
        <f t="shared" si="81"/>
        <v>372.61824999999999</v>
      </c>
      <c r="J97" s="116">
        <f t="shared" si="100"/>
        <v>920.67600000000004</v>
      </c>
      <c r="K97" s="116">
        <v>920.67600000000004</v>
      </c>
      <c r="L97" s="116">
        <v>0</v>
      </c>
      <c r="M97" s="116">
        <f>G97-F97</f>
        <v>3</v>
      </c>
      <c r="N97" s="116">
        <v>443.13900000000001</v>
      </c>
      <c r="O97" s="116">
        <f t="shared" si="98"/>
        <v>4</v>
      </c>
      <c r="P97" s="116">
        <v>126.658</v>
      </c>
      <c r="Q97" s="116">
        <v>0</v>
      </c>
      <c r="R97" s="115">
        <f t="shared" si="99"/>
        <v>1490.473</v>
      </c>
    </row>
    <row r="98" spans="1:18" ht="74.25" customHeight="1" outlineLevel="1" x14ac:dyDescent="0.3">
      <c r="A98" s="23" t="s">
        <v>733</v>
      </c>
      <c r="B98" s="24" t="s">
        <v>292</v>
      </c>
      <c r="C98" s="21" t="s">
        <v>329</v>
      </c>
      <c r="D98" s="22" t="s">
        <v>1091</v>
      </c>
      <c r="E98" s="25" t="s">
        <v>153</v>
      </c>
      <c r="F98" s="26">
        <v>45756</v>
      </c>
      <c r="G98" s="26">
        <v>45757</v>
      </c>
      <c r="H98" s="25" t="s">
        <v>399</v>
      </c>
      <c r="I98" s="151">
        <f t="shared" si="81"/>
        <v>41.75</v>
      </c>
      <c r="J98" s="116">
        <f t="shared" ref="J98" si="102">+K98+L98</f>
        <v>0</v>
      </c>
      <c r="K98" s="116">
        <v>0</v>
      </c>
      <c r="L98" s="116">
        <v>0</v>
      </c>
      <c r="M98" s="116">
        <f t="shared" ref="M98:M100" si="103">G98-F98</f>
        <v>1</v>
      </c>
      <c r="N98" s="116">
        <v>41.75</v>
      </c>
      <c r="O98" s="116">
        <v>1</v>
      </c>
      <c r="P98" s="116">
        <v>0</v>
      </c>
      <c r="Q98" s="116">
        <v>0</v>
      </c>
      <c r="R98" s="115">
        <f t="shared" si="99"/>
        <v>41.75</v>
      </c>
    </row>
    <row r="99" spans="1:18" ht="69" customHeight="1" outlineLevel="1" x14ac:dyDescent="0.3">
      <c r="A99" s="23" t="s">
        <v>733</v>
      </c>
      <c r="B99" s="24" t="s">
        <v>293</v>
      </c>
      <c r="C99" s="21" t="s">
        <v>329</v>
      </c>
      <c r="D99" s="22" t="s">
        <v>1091</v>
      </c>
      <c r="E99" s="25" t="s">
        <v>153</v>
      </c>
      <c r="F99" s="26">
        <v>45760</v>
      </c>
      <c r="G99" s="26">
        <v>45761</v>
      </c>
      <c r="H99" s="25" t="s">
        <v>408</v>
      </c>
      <c r="I99" s="151">
        <f t="shared" si="81"/>
        <v>91.554000000000002</v>
      </c>
      <c r="J99" s="116">
        <f t="shared" ref="J99" si="104">+K99+L99</f>
        <v>0</v>
      </c>
      <c r="K99" s="116">
        <v>0</v>
      </c>
      <c r="L99" s="116">
        <v>0</v>
      </c>
      <c r="M99" s="116">
        <f t="shared" ref="M99" si="105">G99-F99</f>
        <v>1</v>
      </c>
      <c r="N99" s="116">
        <v>46.207000000000001</v>
      </c>
      <c r="O99" s="116">
        <v>1</v>
      </c>
      <c r="P99" s="116">
        <v>45.347000000000001</v>
      </c>
      <c r="Q99" s="116">
        <v>0</v>
      </c>
      <c r="R99" s="115">
        <f t="shared" si="99"/>
        <v>91.554000000000002</v>
      </c>
    </row>
    <row r="100" spans="1:18" ht="74.25" customHeight="1" outlineLevel="1" x14ac:dyDescent="0.3">
      <c r="A100" s="23" t="s">
        <v>733</v>
      </c>
      <c r="B100" s="24" t="s">
        <v>294</v>
      </c>
      <c r="C100" s="21" t="s">
        <v>329</v>
      </c>
      <c r="D100" s="22" t="s">
        <v>1092</v>
      </c>
      <c r="E100" s="25" t="s">
        <v>226</v>
      </c>
      <c r="F100" s="26">
        <v>45757</v>
      </c>
      <c r="G100" s="26">
        <v>45761</v>
      </c>
      <c r="H100" s="25" t="s">
        <v>355</v>
      </c>
      <c r="I100" s="151">
        <f t="shared" si="81"/>
        <v>31.682400000000001</v>
      </c>
      <c r="J100" s="116">
        <f t="shared" si="100"/>
        <v>0</v>
      </c>
      <c r="K100" s="116">
        <v>0</v>
      </c>
      <c r="L100" s="116">
        <v>0</v>
      </c>
      <c r="M100" s="116">
        <f t="shared" si="103"/>
        <v>4</v>
      </c>
      <c r="N100" s="116">
        <v>0</v>
      </c>
      <c r="O100" s="116">
        <f t="shared" si="98"/>
        <v>5</v>
      </c>
      <c r="P100" s="116">
        <v>158.41200000000001</v>
      </c>
      <c r="Q100" s="116">
        <v>0</v>
      </c>
      <c r="R100" s="115">
        <f t="shared" si="99"/>
        <v>158.41200000000001</v>
      </c>
    </row>
    <row r="101" spans="1:18" ht="74.25" customHeight="1" outlineLevel="1" x14ac:dyDescent="0.3">
      <c r="A101" s="23" t="s">
        <v>733</v>
      </c>
      <c r="B101" s="24" t="s">
        <v>295</v>
      </c>
      <c r="C101" s="21" t="s">
        <v>329</v>
      </c>
      <c r="D101" s="22" t="s">
        <v>1093</v>
      </c>
      <c r="E101" s="25" t="s">
        <v>415</v>
      </c>
      <c r="F101" s="26">
        <v>45767</v>
      </c>
      <c r="G101" s="26">
        <v>45770</v>
      </c>
      <c r="H101" s="25" t="s">
        <v>1077</v>
      </c>
      <c r="I101" s="151">
        <f t="shared" si="81"/>
        <v>172.23033333333333</v>
      </c>
      <c r="J101" s="116">
        <f t="shared" ref="J101:J102" si="106">+K101+L101</f>
        <v>387.79700000000003</v>
      </c>
      <c r="K101" s="116">
        <v>387.79700000000003</v>
      </c>
      <c r="L101" s="116">
        <v>0</v>
      </c>
      <c r="M101" s="116">
        <v>2</v>
      </c>
      <c r="N101" s="116">
        <v>56.179000000000002</v>
      </c>
      <c r="O101" s="116">
        <v>3</v>
      </c>
      <c r="P101" s="116">
        <v>72.715000000000003</v>
      </c>
      <c r="Q101" s="116">
        <v>0</v>
      </c>
      <c r="R101" s="115">
        <f t="shared" si="99"/>
        <v>516.69100000000003</v>
      </c>
    </row>
    <row r="102" spans="1:18" ht="74.25" customHeight="1" outlineLevel="1" x14ac:dyDescent="0.3">
      <c r="A102" s="23" t="s">
        <v>733</v>
      </c>
      <c r="B102" s="24" t="s">
        <v>734</v>
      </c>
      <c r="C102" s="21" t="s">
        <v>329</v>
      </c>
      <c r="D102" s="22" t="s">
        <v>471</v>
      </c>
      <c r="E102" s="25" t="s">
        <v>153</v>
      </c>
      <c r="F102" s="26">
        <v>45768</v>
      </c>
      <c r="G102" s="26">
        <v>45770</v>
      </c>
      <c r="H102" s="25" t="s">
        <v>1077</v>
      </c>
      <c r="I102" s="151">
        <f t="shared" si="81"/>
        <v>250.20999999999998</v>
      </c>
      <c r="J102" s="116">
        <f t="shared" si="106"/>
        <v>451.94799999999998</v>
      </c>
      <c r="K102" s="116">
        <v>451.94799999999998</v>
      </c>
      <c r="L102" s="116">
        <v>0</v>
      </c>
      <c r="M102" s="116">
        <f t="shared" ref="M102" si="107">G102-F102</f>
        <v>2</v>
      </c>
      <c r="N102" s="116">
        <v>0</v>
      </c>
      <c r="O102" s="116">
        <v>2</v>
      </c>
      <c r="P102" s="116">
        <v>48.472000000000001</v>
      </c>
      <c r="Q102" s="116">
        <v>0</v>
      </c>
      <c r="R102" s="115">
        <f t="shared" si="99"/>
        <v>500.41999999999996</v>
      </c>
    </row>
    <row r="103" spans="1:18" ht="74.25" customHeight="1" outlineLevel="1" x14ac:dyDescent="0.3">
      <c r="A103" s="23" t="s">
        <v>733</v>
      </c>
      <c r="B103" s="24" t="s">
        <v>735</v>
      </c>
      <c r="C103" s="21" t="s">
        <v>329</v>
      </c>
      <c r="D103" s="22" t="s">
        <v>471</v>
      </c>
      <c r="E103" s="25" t="s">
        <v>155</v>
      </c>
      <c r="F103" s="26">
        <v>45768</v>
      </c>
      <c r="G103" s="26">
        <v>45770</v>
      </c>
      <c r="H103" s="25" t="s">
        <v>1077</v>
      </c>
      <c r="I103" s="151">
        <f t="shared" si="81"/>
        <v>247.70999999999998</v>
      </c>
      <c r="J103" s="116">
        <f t="shared" ref="J103:J104" si="108">+K103+L103</f>
        <v>446.94799999999998</v>
      </c>
      <c r="K103" s="116">
        <v>446.94799999999998</v>
      </c>
      <c r="L103" s="116">
        <v>0</v>
      </c>
      <c r="M103" s="116">
        <f t="shared" ref="M103" si="109">G103-F103</f>
        <v>2</v>
      </c>
      <c r="N103" s="116">
        <v>0</v>
      </c>
      <c r="O103" s="116">
        <v>2</v>
      </c>
      <c r="P103" s="116">
        <v>48.472000000000001</v>
      </c>
      <c r="Q103" s="116">
        <v>0</v>
      </c>
      <c r="R103" s="115">
        <f t="shared" si="99"/>
        <v>495.41999999999996</v>
      </c>
    </row>
    <row r="104" spans="1:18" ht="94.5" customHeight="1" outlineLevel="1" x14ac:dyDescent="0.3">
      <c r="A104" s="23" t="s">
        <v>733</v>
      </c>
      <c r="B104" s="24" t="s">
        <v>736</v>
      </c>
      <c r="C104" s="21" t="s">
        <v>329</v>
      </c>
      <c r="D104" s="22" t="s">
        <v>471</v>
      </c>
      <c r="E104" s="25" t="s">
        <v>426</v>
      </c>
      <c r="F104" s="26">
        <v>45767</v>
      </c>
      <c r="G104" s="26">
        <v>45770</v>
      </c>
      <c r="H104" s="25" t="s">
        <v>1077</v>
      </c>
      <c r="I104" s="151">
        <f t="shared" si="81"/>
        <v>195.28233333333333</v>
      </c>
      <c r="J104" s="116">
        <f t="shared" si="108"/>
        <v>457.04300000000001</v>
      </c>
      <c r="K104" s="116">
        <v>457.04300000000001</v>
      </c>
      <c r="L104" s="116">
        <v>0</v>
      </c>
      <c r="M104" s="116">
        <v>2</v>
      </c>
      <c r="N104" s="116">
        <v>56.097000000000001</v>
      </c>
      <c r="O104" s="116">
        <v>3</v>
      </c>
      <c r="P104" s="116">
        <v>72.706999999999994</v>
      </c>
      <c r="Q104" s="116">
        <v>0</v>
      </c>
      <c r="R104" s="115">
        <f t="shared" si="99"/>
        <v>585.84699999999998</v>
      </c>
    </row>
    <row r="105" spans="1:18" ht="69.75" customHeight="1" x14ac:dyDescent="0.3">
      <c r="A105" s="23" t="s">
        <v>733</v>
      </c>
      <c r="B105" s="24" t="s">
        <v>737</v>
      </c>
      <c r="C105" s="21" t="s">
        <v>329</v>
      </c>
      <c r="D105" s="22" t="s">
        <v>1094</v>
      </c>
      <c r="E105" s="25" t="s">
        <v>154</v>
      </c>
      <c r="F105" s="26">
        <v>45762</v>
      </c>
      <c r="G105" s="26">
        <v>45764</v>
      </c>
      <c r="H105" s="25" t="s">
        <v>428</v>
      </c>
      <c r="I105" s="151">
        <f t="shared" si="81"/>
        <v>185.65549999999999</v>
      </c>
      <c r="J105" s="116">
        <f>+K105+L105</f>
        <v>233.40100000000001</v>
      </c>
      <c r="K105" s="116">
        <v>233.40100000000001</v>
      </c>
      <c r="L105" s="116">
        <v>0</v>
      </c>
      <c r="M105" s="116">
        <f t="shared" ref="M105:M127" si="110">G105-F105</f>
        <v>2</v>
      </c>
      <c r="N105" s="116">
        <v>73.801999999999992</v>
      </c>
      <c r="O105" s="116">
        <v>2</v>
      </c>
      <c r="P105" s="116">
        <v>64.108000000000004</v>
      </c>
      <c r="Q105" s="116">
        <v>0</v>
      </c>
      <c r="R105" s="115">
        <f t="shared" si="99"/>
        <v>371.31099999999998</v>
      </c>
    </row>
    <row r="106" spans="1:18" ht="77.25" customHeight="1" outlineLevel="1" x14ac:dyDescent="0.3">
      <c r="A106" s="23" t="s">
        <v>733</v>
      </c>
      <c r="B106" s="24" t="s">
        <v>738</v>
      </c>
      <c r="C106" s="21" t="s">
        <v>329</v>
      </c>
      <c r="D106" s="22" t="s">
        <v>1095</v>
      </c>
      <c r="E106" s="25" t="s">
        <v>497</v>
      </c>
      <c r="F106" s="26">
        <v>45788</v>
      </c>
      <c r="G106" s="26">
        <v>45794</v>
      </c>
      <c r="H106" s="25" t="s">
        <v>408</v>
      </c>
      <c r="I106" s="151">
        <f t="shared" si="81"/>
        <v>141.05685714285715</v>
      </c>
      <c r="J106" s="116">
        <f t="shared" ref="J106" si="111">+K106+L106</f>
        <v>214.66200000000001</v>
      </c>
      <c r="K106" s="116">
        <v>214.66200000000001</v>
      </c>
      <c r="L106" s="116">
        <v>0</v>
      </c>
      <c r="M106" s="116">
        <f t="shared" si="110"/>
        <v>6</v>
      </c>
      <c r="N106" s="116">
        <v>456.64099999999996</v>
      </c>
      <c r="O106" s="116">
        <f t="shared" ref="O106" si="112">G106-F106+1</f>
        <v>7</v>
      </c>
      <c r="P106" s="116">
        <v>316.09500000000003</v>
      </c>
      <c r="Q106" s="116">
        <v>0</v>
      </c>
      <c r="R106" s="115">
        <f t="shared" si="99"/>
        <v>987.39800000000002</v>
      </c>
    </row>
    <row r="107" spans="1:18" ht="77.25" customHeight="1" outlineLevel="1" x14ac:dyDescent="0.3">
      <c r="A107" s="23" t="s">
        <v>733</v>
      </c>
      <c r="B107" s="24" t="s">
        <v>739</v>
      </c>
      <c r="C107" s="21" t="s">
        <v>329</v>
      </c>
      <c r="D107" s="22" t="s">
        <v>1096</v>
      </c>
      <c r="E107" s="25" t="s">
        <v>155</v>
      </c>
      <c r="F107" s="26">
        <v>45791</v>
      </c>
      <c r="G107" s="26">
        <v>45792</v>
      </c>
      <c r="H107" s="25" t="s">
        <v>1031</v>
      </c>
      <c r="I107" s="151">
        <f t="shared" si="81"/>
        <v>249.22049999999999</v>
      </c>
      <c r="J107" s="116">
        <f t="shared" ref="J107" si="113">+K107+L107</f>
        <v>350.85899999999998</v>
      </c>
      <c r="K107" s="116">
        <v>350.85899999999998</v>
      </c>
      <c r="L107" s="116">
        <v>0</v>
      </c>
      <c r="M107" s="116">
        <f t="shared" ref="M107" si="114">G107-F107</f>
        <v>1</v>
      </c>
      <c r="N107" s="116">
        <v>50.234999999999999</v>
      </c>
      <c r="O107" s="116">
        <f t="shared" ref="O107" si="115">G107-F107+1</f>
        <v>2</v>
      </c>
      <c r="P107" s="116">
        <v>97.346999999999994</v>
      </c>
      <c r="Q107" s="116">
        <v>0</v>
      </c>
      <c r="R107" s="115">
        <f t="shared" si="99"/>
        <v>498.44099999999997</v>
      </c>
    </row>
    <row r="108" spans="1:18" ht="111" customHeight="1" outlineLevel="1" x14ac:dyDescent="0.3">
      <c r="A108" s="23" t="s">
        <v>733</v>
      </c>
      <c r="B108" s="24" t="s">
        <v>740</v>
      </c>
      <c r="C108" s="21" t="s">
        <v>329</v>
      </c>
      <c r="D108" s="22" t="s">
        <v>1096</v>
      </c>
      <c r="E108" s="25" t="s">
        <v>507</v>
      </c>
      <c r="F108" s="26">
        <v>45791</v>
      </c>
      <c r="G108" s="26">
        <v>45792</v>
      </c>
      <c r="H108" s="25" t="s">
        <v>1031</v>
      </c>
      <c r="I108" s="151">
        <f t="shared" si="81"/>
        <v>277.81299999999999</v>
      </c>
      <c r="J108" s="116">
        <f t="shared" ref="J108" si="116">+K108+L108</f>
        <v>408.04399999999998</v>
      </c>
      <c r="K108" s="116">
        <v>408.04399999999998</v>
      </c>
      <c r="L108" s="116">
        <v>0</v>
      </c>
      <c r="M108" s="116">
        <f t="shared" ref="M108:M109" si="117">G108-F108</f>
        <v>1</v>
      </c>
      <c r="N108" s="116">
        <v>50.234999999999999</v>
      </c>
      <c r="O108" s="116">
        <f t="shared" ref="O108:O109" si="118">G108-F108+1</f>
        <v>2</v>
      </c>
      <c r="P108" s="116">
        <v>97.346999999999994</v>
      </c>
      <c r="Q108" s="116">
        <v>0</v>
      </c>
      <c r="R108" s="115">
        <f t="shared" si="99"/>
        <v>555.62599999999998</v>
      </c>
    </row>
    <row r="109" spans="1:18" ht="66.75" customHeight="1" x14ac:dyDescent="0.3">
      <c r="A109" s="23" t="s">
        <v>733</v>
      </c>
      <c r="B109" s="24" t="s">
        <v>741</v>
      </c>
      <c r="C109" s="21" t="s">
        <v>329</v>
      </c>
      <c r="D109" s="22" t="s">
        <v>1097</v>
      </c>
      <c r="E109" s="25" t="s">
        <v>510</v>
      </c>
      <c r="F109" s="26">
        <v>45784</v>
      </c>
      <c r="G109" s="26">
        <v>45787</v>
      </c>
      <c r="H109" s="25" t="s">
        <v>1030</v>
      </c>
      <c r="I109" s="151">
        <f t="shared" si="81"/>
        <v>224.70325000000003</v>
      </c>
      <c r="J109" s="116">
        <f>+K109+L109</f>
        <v>625.13900000000001</v>
      </c>
      <c r="K109" s="116">
        <v>625.13900000000001</v>
      </c>
      <c r="L109" s="116">
        <v>0</v>
      </c>
      <c r="M109" s="116">
        <f t="shared" si="117"/>
        <v>3</v>
      </c>
      <c r="N109" s="116">
        <v>121.547</v>
      </c>
      <c r="O109" s="116">
        <f t="shared" si="118"/>
        <v>4</v>
      </c>
      <c r="P109" s="116">
        <v>152.12700000000001</v>
      </c>
      <c r="Q109" s="116">
        <v>0</v>
      </c>
      <c r="R109" s="115">
        <f t="shared" si="99"/>
        <v>898.8130000000001</v>
      </c>
    </row>
    <row r="110" spans="1:18" ht="106.5" customHeight="1" x14ac:dyDescent="0.3">
      <c r="A110" s="23" t="s">
        <v>733</v>
      </c>
      <c r="B110" s="24" t="s">
        <v>742</v>
      </c>
      <c r="C110" s="21" t="s">
        <v>329</v>
      </c>
      <c r="D110" s="22" t="s">
        <v>1098</v>
      </c>
      <c r="E110" s="25" t="s">
        <v>511</v>
      </c>
      <c r="F110" s="26">
        <v>45798</v>
      </c>
      <c r="G110" s="26">
        <v>45801</v>
      </c>
      <c r="H110" s="25" t="s">
        <v>1070</v>
      </c>
      <c r="I110" s="151">
        <f t="shared" si="81"/>
        <v>128.40666666666667</v>
      </c>
      <c r="J110" s="116">
        <f t="shared" ref="J110:J111" si="119">+K110+L110</f>
        <v>174.26</v>
      </c>
      <c r="K110" s="116">
        <v>174.26</v>
      </c>
      <c r="L110" s="116">
        <v>0</v>
      </c>
      <c r="M110" s="116">
        <f t="shared" ref="M110:M111" si="120">G110-F110</f>
        <v>3</v>
      </c>
      <c r="N110" s="116">
        <v>113.164</v>
      </c>
      <c r="O110" s="116">
        <v>3</v>
      </c>
      <c r="P110" s="116">
        <v>97.796000000000006</v>
      </c>
      <c r="Q110" s="116">
        <v>0</v>
      </c>
      <c r="R110" s="115">
        <f t="shared" si="99"/>
        <v>385.21999999999997</v>
      </c>
    </row>
    <row r="111" spans="1:18" ht="77.25" customHeight="1" outlineLevel="1" x14ac:dyDescent="0.3">
      <c r="A111" s="23" t="s">
        <v>733</v>
      </c>
      <c r="B111" s="24" t="s">
        <v>743</v>
      </c>
      <c r="C111" s="21" t="s">
        <v>329</v>
      </c>
      <c r="D111" s="22" t="s">
        <v>1099</v>
      </c>
      <c r="E111" s="25" t="s">
        <v>155</v>
      </c>
      <c r="F111" s="26">
        <v>45799</v>
      </c>
      <c r="G111" s="26">
        <v>45801</v>
      </c>
      <c r="H111" s="25" t="s">
        <v>1070</v>
      </c>
      <c r="I111" s="151">
        <f t="shared" si="81"/>
        <v>138.09433333333334</v>
      </c>
      <c r="J111" s="116">
        <f t="shared" si="119"/>
        <v>235.06200000000001</v>
      </c>
      <c r="K111" s="116">
        <v>235.06200000000001</v>
      </c>
      <c r="L111" s="116">
        <v>0</v>
      </c>
      <c r="M111" s="116">
        <f t="shared" si="120"/>
        <v>2</v>
      </c>
      <c r="N111" s="116">
        <v>81.899000000000001</v>
      </c>
      <c r="O111" s="116">
        <f t="shared" ref="O111" si="121">G111-F111+1</f>
        <v>3</v>
      </c>
      <c r="P111" s="116">
        <v>97.322000000000003</v>
      </c>
      <c r="Q111" s="116">
        <v>0</v>
      </c>
      <c r="R111" s="115">
        <f t="shared" si="99"/>
        <v>414.28300000000002</v>
      </c>
    </row>
    <row r="112" spans="1:18" ht="92.25" customHeight="1" outlineLevel="1" x14ac:dyDescent="0.3">
      <c r="A112" s="23" t="s">
        <v>733</v>
      </c>
      <c r="B112" s="24" t="s">
        <v>744</v>
      </c>
      <c r="C112" s="21" t="s">
        <v>329</v>
      </c>
      <c r="D112" s="22" t="s">
        <v>1100</v>
      </c>
      <c r="E112" s="25" t="s">
        <v>544</v>
      </c>
      <c r="F112" s="26">
        <v>45792</v>
      </c>
      <c r="G112" s="26">
        <v>45793</v>
      </c>
      <c r="H112" s="25" t="s">
        <v>188</v>
      </c>
      <c r="I112" s="151">
        <f t="shared" si="81"/>
        <v>22.786000000000001</v>
      </c>
      <c r="J112" s="116">
        <f t="shared" ref="J112:J114" si="122">+K112+L112</f>
        <v>0</v>
      </c>
      <c r="K112" s="116">
        <v>0</v>
      </c>
      <c r="L112" s="116">
        <v>0</v>
      </c>
      <c r="M112" s="116">
        <f t="shared" ref="M112:M114" si="123">G112-F112</f>
        <v>1</v>
      </c>
      <c r="N112" s="116">
        <v>0</v>
      </c>
      <c r="O112" s="116">
        <f t="shared" ref="O112:O114" si="124">G112-F112+1</f>
        <v>2</v>
      </c>
      <c r="P112" s="116">
        <v>45.572000000000003</v>
      </c>
      <c r="Q112" s="116">
        <v>0</v>
      </c>
      <c r="R112" s="115">
        <f t="shared" si="99"/>
        <v>45.572000000000003</v>
      </c>
    </row>
    <row r="113" spans="1:18" ht="74.25" customHeight="1" outlineLevel="1" x14ac:dyDescent="0.3">
      <c r="A113" s="23" t="s">
        <v>733</v>
      </c>
      <c r="B113" s="24" t="s">
        <v>745</v>
      </c>
      <c r="C113" s="21" t="s">
        <v>329</v>
      </c>
      <c r="D113" s="22" t="s">
        <v>1101</v>
      </c>
      <c r="E113" s="25" t="s">
        <v>415</v>
      </c>
      <c r="F113" s="26">
        <v>45803</v>
      </c>
      <c r="G113" s="26">
        <v>45808</v>
      </c>
      <c r="H113" s="25" t="s">
        <v>504</v>
      </c>
      <c r="I113" s="151">
        <f t="shared" si="81"/>
        <v>134.16049999999998</v>
      </c>
      <c r="J113" s="116">
        <f t="shared" si="122"/>
        <v>374.02199999999999</v>
      </c>
      <c r="K113" s="116">
        <v>374.02199999999999</v>
      </c>
      <c r="L113" s="116">
        <v>0</v>
      </c>
      <c r="M113" s="116">
        <f t="shared" si="123"/>
        <v>5</v>
      </c>
      <c r="N113" s="116">
        <v>243.80199999999999</v>
      </c>
      <c r="O113" s="116">
        <f t="shared" si="124"/>
        <v>6</v>
      </c>
      <c r="P113" s="116">
        <v>187.13900000000001</v>
      </c>
      <c r="Q113" s="116">
        <v>0</v>
      </c>
      <c r="R113" s="115">
        <f t="shared" si="99"/>
        <v>804.96299999999997</v>
      </c>
    </row>
    <row r="114" spans="1:18" ht="74.25" customHeight="1" outlineLevel="1" x14ac:dyDescent="0.3">
      <c r="A114" s="23" t="s">
        <v>733</v>
      </c>
      <c r="B114" s="24" t="s">
        <v>746</v>
      </c>
      <c r="C114" s="21" t="s">
        <v>329</v>
      </c>
      <c r="D114" s="22" t="s">
        <v>1102</v>
      </c>
      <c r="E114" s="25" t="s">
        <v>153</v>
      </c>
      <c r="F114" s="26">
        <v>45805</v>
      </c>
      <c r="G114" s="26">
        <v>45807</v>
      </c>
      <c r="H114" s="25" t="s">
        <v>504</v>
      </c>
      <c r="I114" s="151">
        <f t="shared" si="81"/>
        <v>224.08533333333332</v>
      </c>
      <c r="J114" s="116">
        <f t="shared" si="122"/>
        <v>515.36699999999996</v>
      </c>
      <c r="K114" s="116">
        <v>515.36699999999996</v>
      </c>
      <c r="L114" s="116">
        <v>0</v>
      </c>
      <c r="M114" s="116">
        <f t="shared" si="123"/>
        <v>2</v>
      </c>
      <c r="N114" s="116">
        <v>58.542999999999999</v>
      </c>
      <c r="O114" s="116">
        <f t="shared" si="124"/>
        <v>3</v>
      </c>
      <c r="P114" s="116">
        <v>93.346000000000004</v>
      </c>
      <c r="Q114" s="116">
        <v>5</v>
      </c>
      <c r="R114" s="115">
        <f t="shared" si="99"/>
        <v>672.25599999999997</v>
      </c>
    </row>
    <row r="115" spans="1:18" ht="74.25" customHeight="1" outlineLevel="1" x14ac:dyDescent="0.3">
      <c r="A115" s="23" t="s">
        <v>733</v>
      </c>
      <c r="B115" s="24" t="s">
        <v>747</v>
      </c>
      <c r="C115" s="21" t="s">
        <v>329</v>
      </c>
      <c r="D115" s="22" t="s">
        <v>1103</v>
      </c>
      <c r="E115" s="25" t="s">
        <v>567</v>
      </c>
      <c r="F115" s="26">
        <v>45803</v>
      </c>
      <c r="G115" s="26">
        <v>45806</v>
      </c>
      <c r="H115" s="25" t="s">
        <v>1070</v>
      </c>
      <c r="I115" s="151">
        <f t="shared" si="81"/>
        <v>113.45275000000001</v>
      </c>
      <c r="J115" s="116">
        <f t="shared" ref="J115" si="125">+K115+L115</f>
        <v>181.37200000000001</v>
      </c>
      <c r="K115" s="116">
        <v>181.37200000000001</v>
      </c>
      <c r="L115" s="116">
        <v>0</v>
      </c>
      <c r="M115" s="116">
        <f t="shared" ref="M115" si="126">G115-F115</f>
        <v>3</v>
      </c>
      <c r="N115" s="116">
        <v>143.36500000000001</v>
      </c>
      <c r="O115" s="116">
        <f t="shared" ref="O115" si="127">G115-F115+1</f>
        <v>4</v>
      </c>
      <c r="P115" s="116">
        <v>129.07400000000001</v>
      </c>
      <c r="Q115" s="116">
        <v>0</v>
      </c>
      <c r="R115" s="115">
        <f t="shared" si="99"/>
        <v>453.81100000000004</v>
      </c>
    </row>
    <row r="116" spans="1:18" ht="69.75" customHeight="1" outlineLevel="1" x14ac:dyDescent="0.3">
      <c r="A116" s="23" t="s">
        <v>733</v>
      </c>
      <c r="B116" s="24" t="s">
        <v>748</v>
      </c>
      <c r="C116" s="21" t="s">
        <v>329</v>
      </c>
      <c r="D116" s="22" t="s">
        <v>1104</v>
      </c>
      <c r="E116" s="25" t="s">
        <v>227</v>
      </c>
      <c r="F116" s="26">
        <v>45811</v>
      </c>
      <c r="G116" s="26">
        <v>45813</v>
      </c>
      <c r="H116" s="25" t="s">
        <v>1077</v>
      </c>
      <c r="I116" s="151">
        <f t="shared" si="81"/>
        <v>230.88133333333334</v>
      </c>
      <c r="J116" s="116">
        <f>+K116+L116</f>
        <v>569.61599999999999</v>
      </c>
      <c r="K116" s="116">
        <v>569.61599999999999</v>
      </c>
      <c r="L116" s="116">
        <v>0</v>
      </c>
      <c r="M116" s="116">
        <f t="shared" ref="M116:M117" si="128">G116-F116</f>
        <v>2</v>
      </c>
      <c r="N116" s="116">
        <v>51.536999999999999</v>
      </c>
      <c r="O116" s="116">
        <f t="shared" ref="O116:O117" si="129">G116-F116+1</f>
        <v>3</v>
      </c>
      <c r="P116" s="116">
        <v>71.491</v>
      </c>
      <c r="Q116" s="116">
        <v>0</v>
      </c>
      <c r="R116" s="115">
        <f t="shared" si="99"/>
        <v>692.64400000000001</v>
      </c>
    </row>
    <row r="117" spans="1:18" ht="87" customHeight="1" outlineLevel="1" x14ac:dyDescent="0.3">
      <c r="A117" s="23" t="s">
        <v>733</v>
      </c>
      <c r="B117" s="24" t="s">
        <v>749</v>
      </c>
      <c r="C117" s="21" t="s">
        <v>329</v>
      </c>
      <c r="D117" s="22" t="s">
        <v>1105</v>
      </c>
      <c r="E117" s="25" t="s">
        <v>568</v>
      </c>
      <c r="F117" s="26">
        <v>45810</v>
      </c>
      <c r="G117" s="26">
        <v>45811</v>
      </c>
      <c r="H117" s="25" t="s">
        <v>1065</v>
      </c>
      <c r="I117" s="151">
        <f t="shared" si="81"/>
        <v>29.9635</v>
      </c>
      <c r="J117" s="116">
        <f t="shared" ref="J117" si="130">+K117+L117</f>
        <v>0</v>
      </c>
      <c r="K117" s="116">
        <v>0</v>
      </c>
      <c r="L117" s="116">
        <v>0</v>
      </c>
      <c r="M117" s="116">
        <f t="shared" si="128"/>
        <v>1</v>
      </c>
      <c r="N117" s="116">
        <v>0</v>
      </c>
      <c r="O117" s="116">
        <f t="shared" si="129"/>
        <v>2</v>
      </c>
      <c r="P117" s="116">
        <v>59.927</v>
      </c>
      <c r="Q117" s="116">
        <v>0</v>
      </c>
      <c r="R117" s="115">
        <f t="shared" si="99"/>
        <v>59.927</v>
      </c>
    </row>
    <row r="118" spans="1:18" ht="100.5" customHeight="1" outlineLevel="1" x14ac:dyDescent="0.3">
      <c r="A118" s="23" t="s">
        <v>733</v>
      </c>
      <c r="B118" s="24" t="s">
        <v>750</v>
      </c>
      <c r="C118" s="21" t="s">
        <v>329</v>
      </c>
      <c r="D118" s="22" t="s">
        <v>1105</v>
      </c>
      <c r="E118" s="25" t="s">
        <v>568</v>
      </c>
      <c r="F118" s="26">
        <v>45812</v>
      </c>
      <c r="G118" s="26">
        <v>45814</v>
      </c>
      <c r="H118" s="25" t="s">
        <v>1047</v>
      </c>
      <c r="I118" s="151">
        <f t="shared" si="81"/>
        <v>31.500333333333334</v>
      </c>
      <c r="J118" s="116">
        <f t="shared" ref="J118" si="131">+K118+L118</f>
        <v>0</v>
      </c>
      <c r="K118" s="116">
        <v>0</v>
      </c>
      <c r="L118" s="116">
        <v>0</v>
      </c>
      <c r="M118" s="116">
        <f t="shared" ref="M118" si="132">G118-F118</f>
        <v>2</v>
      </c>
      <c r="N118" s="116">
        <v>0</v>
      </c>
      <c r="O118" s="116">
        <f t="shared" ref="O118" si="133">G118-F118+1</f>
        <v>3</v>
      </c>
      <c r="P118" s="116">
        <v>94.501000000000005</v>
      </c>
      <c r="Q118" s="116">
        <v>0</v>
      </c>
      <c r="R118" s="115">
        <f t="shared" si="99"/>
        <v>94.501000000000005</v>
      </c>
    </row>
    <row r="119" spans="1:18" ht="66.75" customHeight="1" outlineLevel="1" x14ac:dyDescent="0.3">
      <c r="A119" s="23" t="s">
        <v>733</v>
      </c>
      <c r="B119" s="24" t="s">
        <v>751</v>
      </c>
      <c r="C119" s="21" t="s">
        <v>329</v>
      </c>
      <c r="D119" s="22" t="s">
        <v>1106</v>
      </c>
      <c r="E119" s="25" t="s">
        <v>811</v>
      </c>
      <c r="F119" s="26">
        <v>45802</v>
      </c>
      <c r="G119" s="26">
        <v>45808</v>
      </c>
      <c r="H119" s="25" t="s">
        <v>190</v>
      </c>
      <c r="I119" s="151">
        <f t="shared" si="81"/>
        <v>2.194</v>
      </c>
      <c r="J119" s="116">
        <f t="shared" ref="J119:J121" si="134">+K119+L119</f>
        <v>0</v>
      </c>
      <c r="K119" s="116">
        <v>0</v>
      </c>
      <c r="L119" s="116">
        <v>0</v>
      </c>
      <c r="M119" s="116">
        <f t="shared" ref="M119:M121" si="135">G119-F119</f>
        <v>6</v>
      </c>
      <c r="N119" s="116">
        <v>0</v>
      </c>
      <c r="O119" s="116">
        <f t="shared" ref="O119:O121" si="136">G119-F119+1</f>
        <v>7</v>
      </c>
      <c r="P119" s="116">
        <v>0</v>
      </c>
      <c r="Q119" s="116">
        <v>15.358000000000001</v>
      </c>
      <c r="R119" s="115">
        <f t="shared" si="99"/>
        <v>15.358000000000001</v>
      </c>
    </row>
    <row r="120" spans="1:18" ht="74.25" customHeight="1" outlineLevel="1" x14ac:dyDescent="0.3">
      <c r="A120" s="23" t="s">
        <v>733</v>
      </c>
      <c r="B120" s="24" t="s">
        <v>752</v>
      </c>
      <c r="C120" s="21" t="s">
        <v>329</v>
      </c>
      <c r="D120" s="22" t="s">
        <v>1107</v>
      </c>
      <c r="E120" s="25" t="s">
        <v>153</v>
      </c>
      <c r="F120" s="26">
        <v>45818</v>
      </c>
      <c r="G120" s="26">
        <v>45821</v>
      </c>
      <c r="H120" s="25" t="s">
        <v>1066</v>
      </c>
      <c r="I120" s="151">
        <f t="shared" si="81"/>
        <v>28.475750000000001</v>
      </c>
      <c r="J120" s="116">
        <f t="shared" si="134"/>
        <v>0</v>
      </c>
      <c r="K120" s="116">
        <v>0</v>
      </c>
      <c r="L120" s="116">
        <v>0</v>
      </c>
      <c r="M120" s="116">
        <f t="shared" si="135"/>
        <v>3</v>
      </c>
      <c r="N120" s="116">
        <v>0</v>
      </c>
      <c r="O120" s="116">
        <f t="shared" si="136"/>
        <v>4</v>
      </c>
      <c r="P120" s="116">
        <v>108.90300000000001</v>
      </c>
      <c r="Q120" s="116">
        <v>5</v>
      </c>
      <c r="R120" s="115">
        <f t="shared" si="99"/>
        <v>113.90300000000001</v>
      </c>
    </row>
    <row r="121" spans="1:18" ht="77.25" customHeight="1" outlineLevel="1" x14ac:dyDescent="0.3">
      <c r="A121" s="23" t="s">
        <v>733</v>
      </c>
      <c r="B121" s="24" t="s">
        <v>753</v>
      </c>
      <c r="C121" s="21" t="s">
        <v>329</v>
      </c>
      <c r="D121" s="22" t="s">
        <v>1108</v>
      </c>
      <c r="E121" s="25" t="s">
        <v>155</v>
      </c>
      <c r="F121" s="26">
        <v>45827</v>
      </c>
      <c r="G121" s="26">
        <v>45828</v>
      </c>
      <c r="H121" s="25" t="s">
        <v>1071</v>
      </c>
      <c r="I121" s="151">
        <f t="shared" si="81"/>
        <v>228.64999999999995</v>
      </c>
      <c r="J121" s="116">
        <f t="shared" si="134"/>
        <v>266.76799999999997</v>
      </c>
      <c r="K121" s="116">
        <v>266.76799999999997</v>
      </c>
      <c r="L121" s="116">
        <v>0</v>
      </c>
      <c r="M121" s="116">
        <f t="shared" si="135"/>
        <v>1</v>
      </c>
      <c r="N121" s="116">
        <v>63.781999999999996</v>
      </c>
      <c r="O121" s="116">
        <f t="shared" si="136"/>
        <v>2</v>
      </c>
      <c r="P121" s="116">
        <v>77.462999999999994</v>
      </c>
      <c r="Q121" s="116">
        <v>49.286999999999999</v>
      </c>
      <c r="R121" s="115">
        <f t="shared" si="99"/>
        <v>457.2999999999999</v>
      </c>
    </row>
    <row r="122" spans="1:18" ht="66.75" customHeight="1" outlineLevel="1" x14ac:dyDescent="0.3">
      <c r="A122" s="23" t="s">
        <v>733</v>
      </c>
      <c r="B122" s="24" t="s">
        <v>754</v>
      </c>
      <c r="C122" s="21" t="s">
        <v>329</v>
      </c>
      <c r="D122" s="22" t="s">
        <v>1109</v>
      </c>
      <c r="E122" s="25" t="s">
        <v>811</v>
      </c>
      <c r="F122" s="26">
        <v>45845</v>
      </c>
      <c r="G122" s="26">
        <v>45847</v>
      </c>
      <c r="H122" s="25" t="s">
        <v>1032</v>
      </c>
      <c r="I122" s="151">
        <f t="shared" si="81"/>
        <v>92.608999999999995</v>
      </c>
      <c r="J122" s="116">
        <f t="shared" ref="J122:J123" si="137">+K122+L122</f>
        <v>0</v>
      </c>
      <c r="K122" s="116">
        <v>0</v>
      </c>
      <c r="L122" s="116">
        <v>0</v>
      </c>
      <c r="M122" s="116">
        <f t="shared" ref="M122:M123" si="138">G122-F122</f>
        <v>2</v>
      </c>
      <c r="N122" s="116">
        <v>109.851</v>
      </c>
      <c r="O122" s="116">
        <f t="shared" ref="O122:O123" si="139">G122-F122+1</f>
        <v>3</v>
      </c>
      <c r="P122" s="116">
        <v>167.976</v>
      </c>
      <c r="Q122" s="116">
        <v>0</v>
      </c>
      <c r="R122" s="115">
        <f t="shared" si="99"/>
        <v>277.827</v>
      </c>
    </row>
    <row r="123" spans="1:18" ht="74.25" customHeight="1" outlineLevel="1" x14ac:dyDescent="0.3">
      <c r="A123" s="23" t="s">
        <v>733</v>
      </c>
      <c r="B123" s="24" t="s">
        <v>755</v>
      </c>
      <c r="C123" s="21" t="s">
        <v>329</v>
      </c>
      <c r="D123" s="22" t="s">
        <v>1110</v>
      </c>
      <c r="E123" s="25" t="s">
        <v>153</v>
      </c>
      <c r="F123" s="26">
        <v>45831</v>
      </c>
      <c r="G123" s="26">
        <v>45831</v>
      </c>
      <c r="H123" s="25" t="s">
        <v>181</v>
      </c>
      <c r="I123" s="151">
        <f t="shared" si="81"/>
        <v>120.923</v>
      </c>
      <c r="J123" s="116">
        <f t="shared" si="137"/>
        <v>82.382999999999996</v>
      </c>
      <c r="K123" s="116">
        <v>82.382999999999996</v>
      </c>
      <c r="L123" s="116">
        <v>0</v>
      </c>
      <c r="M123" s="116">
        <f t="shared" si="138"/>
        <v>0</v>
      </c>
      <c r="N123" s="116">
        <v>0</v>
      </c>
      <c r="O123" s="116">
        <f t="shared" si="139"/>
        <v>1</v>
      </c>
      <c r="P123" s="116">
        <v>28.54</v>
      </c>
      <c r="Q123" s="116">
        <v>10</v>
      </c>
      <c r="R123" s="115">
        <f t="shared" si="99"/>
        <v>120.923</v>
      </c>
    </row>
    <row r="124" spans="1:18" ht="74.25" customHeight="1" outlineLevel="1" x14ac:dyDescent="0.3">
      <c r="A124" s="23" t="s">
        <v>733</v>
      </c>
      <c r="B124" s="24" t="s">
        <v>756</v>
      </c>
      <c r="C124" s="21" t="s">
        <v>329</v>
      </c>
      <c r="D124" s="22" t="s">
        <v>1111</v>
      </c>
      <c r="E124" s="25" t="s">
        <v>154</v>
      </c>
      <c r="F124" s="26">
        <v>45831</v>
      </c>
      <c r="G124" s="26">
        <v>45831</v>
      </c>
      <c r="H124" s="25" t="s">
        <v>181</v>
      </c>
      <c r="I124" s="151">
        <f t="shared" si="81"/>
        <v>110.923</v>
      </c>
      <c r="J124" s="116">
        <f t="shared" ref="J124" si="140">+K124+L124</f>
        <v>82.382999999999996</v>
      </c>
      <c r="K124" s="116">
        <v>82.382999999999996</v>
      </c>
      <c r="L124" s="116">
        <v>0</v>
      </c>
      <c r="M124" s="116">
        <f t="shared" ref="M124" si="141">G124-F124</f>
        <v>0</v>
      </c>
      <c r="N124" s="116">
        <v>0</v>
      </c>
      <c r="O124" s="116">
        <f t="shared" ref="O124" si="142">G124-F124+1</f>
        <v>1</v>
      </c>
      <c r="P124" s="116">
        <v>28.54</v>
      </c>
      <c r="Q124" s="116">
        <v>0</v>
      </c>
      <c r="R124" s="115">
        <f t="shared" si="99"/>
        <v>110.923</v>
      </c>
    </row>
    <row r="125" spans="1:18" ht="103.5" outlineLevel="1" x14ac:dyDescent="0.3">
      <c r="A125" s="23" t="s">
        <v>733</v>
      </c>
      <c r="B125" s="24" t="s">
        <v>757</v>
      </c>
      <c r="C125" s="21" t="s">
        <v>329</v>
      </c>
      <c r="D125" s="22" t="s">
        <v>1112</v>
      </c>
      <c r="E125" s="25" t="s">
        <v>720</v>
      </c>
      <c r="F125" s="26">
        <v>45834</v>
      </c>
      <c r="G125" s="26">
        <v>45838</v>
      </c>
      <c r="H125" s="25" t="s">
        <v>1070</v>
      </c>
      <c r="I125" s="151">
        <f t="shared" si="81"/>
        <v>69.874250000000004</v>
      </c>
      <c r="J125" s="116">
        <f t="shared" ref="J125" si="143">+K125+L125</f>
        <v>0</v>
      </c>
      <c r="K125" s="116">
        <v>0</v>
      </c>
      <c r="L125" s="116">
        <v>0</v>
      </c>
      <c r="M125" s="116">
        <f t="shared" ref="M125" si="144">G125-F125</f>
        <v>4</v>
      </c>
      <c r="N125" s="116">
        <v>149.929</v>
      </c>
      <c r="O125" s="116">
        <v>4</v>
      </c>
      <c r="P125" s="116">
        <v>129.56800000000001</v>
      </c>
      <c r="Q125" s="116">
        <v>0</v>
      </c>
      <c r="R125" s="115">
        <f t="shared" si="99"/>
        <v>279.49700000000001</v>
      </c>
    </row>
    <row r="126" spans="1:18" ht="75.75" customHeight="1" x14ac:dyDescent="0.3">
      <c r="A126" s="23" t="s">
        <v>733</v>
      </c>
      <c r="B126" s="24" t="s">
        <v>758</v>
      </c>
      <c r="C126" s="21" t="s">
        <v>329</v>
      </c>
      <c r="D126" s="22" t="s">
        <v>1113</v>
      </c>
      <c r="E126" s="25" t="s">
        <v>154</v>
      </c>
      <c r="F126" s="26">
        <v>45837</v>
      </c>
      <c r="G126" s="26">
        <v>45840</v>
      </c>
      <c r="H126" s="25" t="s">
        <v>191</v>
      </c>
      <c r="I126" s="151">
        <f t="shared" si="81"/>
        <v>100.79233333333332</v>
      </c>
      <c r="J126" s="116">
        <f>+K126+L126</f>
        <v>0</v>
      </c>
      <c r="K126" s="116">
        <v>0</v>
      </c>
      <c r="L126" s="116">
        <v>0</v>
      </c>
      <c r="M126" s="116">
        <f t="shared" si="110"/>
        <v>3</v>
      </c>
      <c r="N126" s="116">
        <v>156.15199999999999</v>
      </c>
      <c r="O126" s="116">
        <v>3</v>
      </c>
      <c r="P126" s="116">
        <v>146.22499999999999</v>
      </c>
      <c r="Q126" s="116">
        <v>0</v>
      </c>
      <c r="R126" s="115">
        <f t="shared" si="99"/>
        <v>302.37699999999995</v>
      </c>
    </row>
    <row r="127" spans="1:18" ht="60" customHeight="1" x14ac:dyDescent="0.3">
      <c r="A127" s="23" t="s">
        <v>733</v>
      </c>
      <c r="B127" s="24" t="s">
        <v>759</v>
      </c>
      <c r="C127" s="21" t="s">
        <v>329</v>
      </c>
      <c r="D127" s="22" t="s">
        <v>1114</v>
      </c>
      <c r="E127" s="25" t="s">
        <v>153</v>
      </c>
      <c r="F127" s="26">
        <v>45835</v>
      </c>
      <c r="G127" s="26">
        <v>45838</v>
      </c>
      <c r="H127" s="25" t="s">
        <v>186</v>
      </c>
      <c r="I127" s="151">
        <f t="shared" si="81"/>
        <v>105.711</v>
      </c>
      <c r="J127" s="116">
        <f t="shared" ref="J127" si="145">+K127+L127</f>
        <v>0</v>
      </c>
      <c r="K127" s="116">
        <v>0</v>
      </c>
      <c r="L127" s="116">
        <v>0</v>
      </c>
      <c r="M127" s="116">
        <f t="shared" si="110"/>
        <v>3</v>
      </c>
      <c r="N127" s="116">
        <v>170.64</v>
      </c>
      <c r="O127" s="116">
        <f>G127-F127+1</f>
        <v>4</v>
      </c>
      <c r="P127" s="116">
        <v>252.20400000000001</v>
      </c>
      <c r="Q127" s="116">
        <v>0</v>
      </c>
      <c r="R127" s="115">
        <f t="shared" si="99"/>
        <v>422.84399999999999</v>
      </c>
    </row>
    <row r="128" spans="1:18" ht="75.75" customHeight="1" x14ac:dyDescent="0.3">
      <c r="A128" s="23" t="s">
        <v>733</v>
      </c>
      <c r="B128" s="24" t="s">
        <v>760</v>
      </c>
      <c r="C128" s="21" t="s">
        <v>329</v>
      </c>
      <c r="D128" s="22" t="s">
        <v>1115</v>
      </c>
      <c r="E128" s="25" t="s">
        <v>154</v>
      </c>
      <c r="F128" s="26">
        <v>45835</v>
      </c>
      <c r="G128" s="26">
        <v>45837</v>
      </c>
      <c r="H128" s="25" t="s">
        <v>186</v>
      </c>
      <c r="I128" s="151">
        <f t="shared" si="81"/>
        <v>100.971</v>
      </c>
      <c r="J128" s="116">
        <f>+K128+L128</f>
        <v>0</v>
      </c>
      <c r="K128" s="116">
        <v>0</v>
      </c>
      <c r="L128" s="116">
        <v>0</v>
      </c>
      <c r="M128" s="116">
        <f t="shared" ref="M128" si="146">G128-F128</f>
        <v>2</v>
      </c>
      <c r="N128" s="116">
        <v>113.76</v>
      </c>
      <c r="O128" s="116">
        <f>G128-F128+1</f>
        <v>3</v>
      </c>
      <c r="P128" s="116">
        <v>189.15299999999999</v>
      </c>
      <c r="Q128" s="116">
        <v>0</v>
      </c>
      <c r="R128" s="115">
        <f t="shared" si="99"/>
        <v>302.91300000000001</v>
      </c>
    </row>
    <row r="129" spans="1:18" s="157" customFormat="1" ht="33.75" x14ac:dyDescent="0.3">
      <c r="A129" s="152" t="s">
        <v>1148</v>
      </c>
      <c r="B129" s="24"/>
      <c r="C129" s="153"/>
      <c r="D129" s="141"/>
      <c r="E129" s="145"/>
      <c r="F129" s="154"/>
      <c r="G129" s="154"/>
      <c r="H129" s="145"/>
      <c r="I129" s="155">
        <f t="shared" si="81"/>
        <v>110.31942857142859</v>
      </c>
      <c r="J129" s="156">
        <f t="shared" ref="J129:Q129" si="147">SUM(J130:J136)</f>
        <v>1368.1309999999999</v>
      </c>
      <c r="K129" s="156">
        <f t="shared" si="147"/>
        <v>1368.1309999999999</v>
      </c>
      <c r="L129" s="156">
        <f t="shared" si="147"/>
        <v>0</v>
      </c>
      <c r="M129" s="156">
        <f t="shared" si="147"/>
        <v>22</v>
      </c>
      <c r="N129" s="156">
        <f t="shared" si="147"/>
        <v>972.57500000000005</v>
      </c>
      <c r="O129" s="156">
        <f t="shared" si="147"/>
        <v>28</v>
      </c>
      <c r="P129" s="156">
        <f t="shared" si="147"/>
        <v>698.86500000000001</v>
      </c>
      <c r="Q129" s="156">
        <f t="shared" si="147"/>
        <v>49.372999999999998</v>
      </c>
      <c r="R129" s="156">
        <f>SUM(R130:R136)</f>
        <v>3088.9440000000004</v>
      </c>
    </row>
    <row r="130" spans="1:18" ht="66.75" customHeight="1" outlineLevel="1" x14ac:dyDescent="0.3">
      <c r="A130" s="23" t="s">
        <v>733</v>
      </c>
      <c r="B130" s="24" t="s">
        <v>762</v>
      </c>
      <c r="C130" s="21" t="s">
        <v>329</v>
      </c>
      <c r="D130" s="22" t="s">
        <v>233</v>
      </c>
      <c r="E130" s="25" t="s">
        <v>211</v>
      </c>
      <c r="F130" s="26">
        <v>45719</v>
      </c>
      <c r="G130" s="26">
        <v>45722</v>
      </c>
      <c r="H130" s="25" t="s">
        <v>183</v>
      </c>
      <c r="I130" s="151">
        <f t="shared" si="81"/>
        <v>108.66175</v>
      </c>
      <c r="J130" s="116">
        <f t="shared" ref="J130:J132" si="148">+K130+L130</f>
        <v>331.00799999999998</v>
      </c>
      <c r="K130" s="116">
        <v>331.00799999999998</v>
      </c>
      <c r="L130" s="116">
        <v>0</v>
      </c>
      <c r="M130" s="116">
        <f t="shared" ref="M130:M132" si="149">G130-F130</f>
        <v>3</v>
      </c>
      <c r="N130" s="116">
        <v>79.569999999999993</v>
      </c>
      <c r="O130" s="116">
        <f t="shared" ref="O130:O132" si="150">G130-F130+1</f>
        <v>4</v>
      </c>
      <c r="P130" s="116">
        <v>0</v>
      </c>
      <c r="Q130" s="116">
        <v>24.068999999999999</v>
      </c>
      <c r="R130" s="115">
        <f>J130+N130+P130+Q130</f>
        <v>434.64699999999999</v>
      </c>
    </row>
    <row r="131" spans="1:18" ht="149.25" customHeight="1" outlineLevel="1" x14ac:dyDescent="0.3">
      <c r="A131" s="23" t="s">
        <v>733</v>
      </c>
      <c r="B131" s="24" t="s">
        <v>763</v>
      </c>
      <c r="C131" s="21" t="s">
        <v>329</v>
      </c>
      <c r="D131" s="22" t="s">
        <v>232</v>
      </c>
      <c r="E131" s="25" t="s">
        <v>182</v>
      </c>
      <c r="F131" s="26">
        <v>45719</v>
      </c>
      <c r="G131" s="26">
        <v>45723</v>
      </c>
      <c r="H131" s="25" t="s">
        <v>183</v>
      </c>
      <c r="I131" s="151">
        <f t="shared" si="81"/>
        <v>87.276399999999995</v>
      </c>
      <c r="J131" s="116">
        <f t="shared" si="148"/>
        <v>304.98500000000001</v>
      </c>
      <c r="K131" s="116">
        <v>304.98500000000001</v>
      </c>
      <c r="L131" s="116">
        <v>0</v>
      </c>
      <c r="M131" s="116">
        <f t="shared" si="149"/>
        <v>4</v>
      </c>
      <c r="N131" s="116">
        <v>106.09299999999999</v>
      </c>
      <c r="O131" s="116">
        <f t="shared" si="150"/>
        <v>5</v>
      </c>
      <c r="P131" s="116">
        <v>0</v>
      </c>
      <c r="Q131" s="116">
        <v>25.303999999999998</v>
      </c>
      <c r="R131" s="115">
        <f t="shared" ref="R131:R135" si="151">J131+N131+P131+Q131</f>
        <v>436.38199999999995</v>
      </c>
    </row>
    <row r="132" spans="1:18" ht="113.25" customHeight="1" x14ac:dyDescent="0.3">
      <c r="A132" s="23" t="s">
        <v>733</v>
      </c>
      <c r="B132" s="24" t="s">
        <v>764</v>
      </c>
      <c r="C132" s="21" t="s">
        <v>329</v>
      </c>
      <c r="D132" s="22" t="s">
        <v>1116</v>
      </c>
      <c r="E132" s="25" t="s">
        <v>210</v>
      </c>
      <c r="F132" s="26">
        <v>45774</v>
      </c>
      <c r="G132" s="26">
        <v>45779</v>
      </c>
      <c r="H132" s="25" t="s">
        <v>408</v>
      </c>
      <c r="I132" s="151">
        <f t="shared" si="81"/>
        <v>138.91750000000002</v>
      </c>
      <c r="J132" s="116">
        <f t="shared" si="148"/>
        <v>177.702</v>
      </c>
      <c r="K132" s="116">
        <v>177.702</v>
      </c>
      <c r="L132" s="116">
        <v>0</v>
      </c>
      <c r="M132" s="116">
        <f t="shared" si="149"/>
        <v>5</v>
      </c>
      <c r="N132" s="116">
        <v>383.61800000000005</v>
      </c>
      <c r="O132" s="116">
        <f t="shared" si="150"/>
        <v>6</v>
      </c>
      <c r="P132" s="116">
        <v>272.185</v>
      </c>
      <c r="Q132" s="116">
        <v>0</v>
      </c>
      <c r="R132" s="115">
        <f t="shared" si="151"/>
        <v>833.50500000000011</v>
      </c>
    </row>
    <row r="133" spans="1:18" ht="62.25" customHeight="1" x14ac:dyDescent="0.3">
      <c r="A133" s="23" t="s">
        <v>733</v>
      </c>
      <c r="B133" s="24" t="s">
        <v>765</v>
      </c>
      <c r="C133" s="21" t="s">
        <v>329</v>
      </c>
      <c r="D133" s="22" t="s">
        <v>1117</v>
      </c>
      <c r="E133" s="25" t="s">
        <v>211</v>
      </c>
      <c r="F133" s="26">
        <v>45775</v>
      </c>
      <c r="G133" s="26">
        <v>45779</v>
      </c>
      <c r="H133" s="25" t="s">
        <v>408</v>
      </c>
      <c r="I133" s="151">
        <f t="shared" si="81"/>
        <v>173.08974999999998</v>
      </c>
      <c r="J133" s="116">
        <f t="shared" ref="J133" si="152">+K133+L133</f>
        <v>204.05699999999999</v>
      </c>
      <c r="K133" s="116">
        <v>204.05699999999999</v>
      </c>
      <c r="L133" s="116">
        <v>0</v>
      </c>
      <c r="M133" s="116">
        <f t="shared" ref="M133" si="153">G133-F133</f>
        <v>4</v>
      </c>
      <c r="N133" s="116">
        <f>184.992+121.761</f>
        <v>306.75299999999999</v>
      </c>
      <c r="O133" s="116">
        <v>4</v>
      </c>
      <c r="P133" s="116">
        <v>181.54900000000001</v>
      </c>
      <c r="Q133" s="116">
        <v>0</v>
      </c>
      <c r="R133" s="115">
        <f t="shared" si="151"/>
        <v>692.35899999999992</v>
      </c>
    </row>
    <row r="134" spans="1:18" ht="62.25" customHeight="1" x14ac:dyDescent="0.3">
      <c r="A134" s="23" t="s">
        <v>733</v>
      </c>
      <c r="B134" s="24" t="s">
        <v>766</v>
      </c>
      <c r="C134" s="21" t="s">
        <v>329</v>
      </c>
      <c r="D134" s="22" t="s">
        <v>1117</v>
      </c>
      <c r="E134" s="25" t="s">
        <v>211</v>
      </c>
      <c r="F134" s="26">
        <v>45779</v>
      </c>
      <c r="G134" s="26">
        <v>45782</v>
      </c>
      <c r="H134" s="25" t="s">
        <v>399</v>
      </c>
      <c r="I134" s="151">
        <f t="shared" si="81"/>
        <v>159.11500000000001</v>
      </c>
      <c r="J134" s="116">
        <f t="shared" ref="J134" si="154">+K134+L134</f>
        <v>236.42500000000001</v>
      </c>
      <c r="K134" s="116">
        <v>236.42500000000001</v>
      </c>
      <c r="L134" s="116">
        <v>0</v>
      </c>
      <c r="M134" s="116">
        <v>2</v>
      </c>
      <c r="N134" s="116">
        <f>83.575+12.966</f>
        <v>96.540999999999997</v>
      </c>
      <c r="O134" s="116">
        <v>3</v>
      </c>
      <c r="P134" s="116">
        <v>144.37899999999999</v>
      </c>
      <c r="Q134" s="116">
        <v>0</v>
      </c>
      <c r="R134" s="115">
        <f t="shared" si="151"/>
        <v>477.34500000000003</v>
      </c>
    </row>
    <row r="135" spans="1:18" ht="71.25" customHeight="1" x14ac:dyDescent="0.3">
      <c r="A135" s="23" t="s">
        <v>733</v>
      </c>
      <c r="B135" s="24" t="s">
        <v>767</v>
      </c>
      <c r="C135" s="21" t="s">
        <v>329</v>
      </c>
      <c r="D135" s="22" t="s">
        <v>1118</v>
      </c>
      <c r="E135" s="25" t="s">
        <v>211</v>
      </c>
      <c r="F135" s="26">
        <v>45770</v>
      </c>
      <c r="G135" s="26">
        <v>45772</v>
      </c>
      <c r="H135" s="25" t="s">
        <v>187</v>
      </c>
      <c r="I135" s="151">
        <f t="shared" si="81"/>
        <v>33.583999999999996</v>
      </c>
      <c r="J135" s="116">
        <f>+K135+L135</f>
        <v>0</v>
      </c>
      <c r="K135" s="116">
        <v>0</v>
      </c>
      <c r="L135" s="116">
        <v>0</v>
      </c>
      <c r="M135" s="116">
        <f>G135-F135</f>
        <v>2</v>
      </c>
      <c r="N135" s="116">
        <v>0</v>
      </c>
      <c r="O135" s="116">
        <f>G135-F135+1</f>
        <v>3</v>
      </c>
      <c r="P135" s="116">
        <v>100.752</v>
      </c>
      <c r="Q135" s="116">
        <v>0</v>
      </c>
      <c r="R135" s="115">
        <f t="shared" si="151"/>
        <v>100.752</v>
      </c>
    </row>
    <row r="136" spans="1:18" ht="71.25" customHeight="1" x14ac:dyDescent="0.3">
      <c r="A136" s="23" t="s">
        <v>733</v>
      </c>
      <c r="B136" s="24" t="s">
        <v>768</v>
      </c>
      <c r="C136" s="21" t="s">
        <v>329</v>
      </c>
      <c r="D136" s="22" t="s">
        <v>1119</v>
      </c>
      <c r="E136" s="25" t="s">
        <v>211</v>
      </c>
      <c r="F136" s="26">
        <v>45804</v>
      </c>
      <c r="G136" s="26">
        <v>45806</v>
      </c>
      <c r="H136" s="25" t="s">
        <v>1072</v>
      </c>
      <c r="I136" s="151">
        <f t="shared" si="81"/>
        <v>37.984666666666662</v>
      </c>
      <c r="J136" s="116">
        <f>+K136+L136</f>
        <v>113.95399999999999</v>
      </c>
      <c r="K136" s="116">
        <v>113.95399999999999</v>
      </c>
      <c r="L136" s="116">
        <v>0</v>
      </c>
      <c r="M136" s="116">
        <f>G136-F136</f>
        <v>2</v>
      </c>
      <c r="N136" s="116">
        <v>0</v>
      </c>
      <c r="O136" s="116">
        <f>G136-F136+1</f>
        <v>3</v>
      </c>
      <c r="P136" s="116">
        <v>0</v>
      </c>
      <c r="Q136" s="116">
        <v>0</v>
      </c>
      <c r="R136" s="115">
        <f>J136+N136+P136+Q136</f>
        <v>113.95399999999999</v>
      </c>
    </row>
    <row r="137" spans="1:18" s="49" customFormat="1" ht="34.5" x14ac:dyDescent="0.3">
      <c r="A137" s="147" t="s">
        <v>769</v>
      </c>
      <c r="B137" s="148"/>
      <c r="C137" s="21"/>
      <c r="D137" s="140"/>
      <c r="E137" s="144"/>
      <c r="F137" s="149"/>
      <c r="G137" s="149"/>
      <c r="H137" s="144"/>
      <c r="I137" s="150">
        <f t="shared" si="81"/>
        <v>149.78447058823531</v>
      </c>
      <c r="J137" s="115">
        <f t="shared" ref="J137:Q137" si="155">SUM(J138:J141)</f>
        <v>734.07899999999995</v>
      </c>
      <c r="K137" s="115">
        <f t="shared" si="155"/>
        <v>734.07899999999995</v>
      </c>
      <c r="L137" s="115">
        <f t="shared" si="155"/>
        <v>0</v>
      </c>
      <c r="M137" s="115">
        <f t="shared" si="155"/>
        <v>14</v>
      </c>
      <c r="N137" s="115">
        <f t="shared" si="155"/>
        <v>1117.3480000000002</v>
      </c>
      <c r="O137" s="115">
        <f t="shared" si="155"/>
        <v>17</v>
      </c>
      <c r="P137" s="115">
        <f t="shared" si="155"/>
        <v>694.90900000000011</v>
      </c>
      <c r="Q137" s="115">
        <f t="shared" si="155"/>
        <v>0</v>
      </c>
      <c r="R137" s="115">
        <f>SUM(R138:R141)</f>
        <v>2546.3360000000002</v>
      </c>
    </row>
    <row r="138" spans="1:18" ht="62.25" customHeight="1" x14ac:dyDescent="0.3">
      <c r="A138" s="23" t="s">
        <v>769</v>
      </c>
      <c r="B138" s="24" t="s">
        <v>100</v>
      </c>
      <c r="C138" s="21" t="s">
        <v>329</v>
      </c>
      <c r="D138" s="22" t="s">
        <v>1120</v>
      </c>
      <c r="E138" s="25" t="s">
        <v>432</v>
      </c>
      <c r="F138" s="26">
        <v>45776</v>
      </c>
      <c r="G138" s="26">
        <v>45779</v>
      </c>
      <c r="H138" s="25" t="s">
        <v>189</v>
      </c>
      <c r="I138" s="151">
        <f t="shared" si="81"/>
        <v>44.733750000000001</v>
      </c>
      <c r="J138" s="116">
        <f t="shared" ref="J138:J139" si="156">+K138+L138</f>
        <v>178.935</v>
      </c>
      <c r="K138" s="116">
        <v>178.935</v>
      </c>
      <c r="L138" s="116">
        <v>0</v>
      </c>
      <c r="M138" s="116">
        <f t="shared" ref="M138:M139" si="157">G138-F138</f>
        <v>3</v>
      </c>
      <c r="N138" s="116">
        <v>0</v>
      </c>
      <c r="O138" s="116">
        <f>G138-F138+1</f>
        <v>4</v>
      </c>
      <c r="P138" s="116">
        <v>0</v>
      </c>
      <c r="Q138" s="116">
        <v>0</v>
      </c>
      <c r="R138" s="115">
        <f>J138+N138+P138+Q138</f>
        <v>178.935</v>
      </c>
    </row>
    <row r="139" spans="1:18" ht="62.25" customHeight="1" x14ac:dyDescent="0.3">
      <c r="A139" s="23" t="s">
        <v>769</v>
      </c>
      <c r="B139" s="24" t="s">
        <v>103</v>
      </c>
      <c r="C139" s="21" t="s">
        <v>329</v>
      </c>
      <c r="D139" s="22" t="s">
        <v>474</v>
      </c>
      <c r="E139" s="25" t="s">
        <v>156</v>
      </c>
      <c r="F139" s="26">
        <v>45777</v>
      </c>
      <c r="G139" s="26">
        <v>45779</v>
      </c>
      <c r="H139" s="25" t="s">
        <v>189</v>
      </c>
      <c r="I139" s="151">
        <f t="shared" si="81"/>
        <v>142.89449999999999</v>
      </c>
      <c r="J139" s="116">
        <f t="shared" si="156"/>
        <v>0</v>
      </c>
      <c r="K139" s="116">
        <v>0</v>
      </c>
      <c r="L139" s="116">
        <v>0</v>
      </c>
      <c r="M139" s="116">
        <f t="shared" si="157"/>
        <v>2</v>
      </c>
      <c r="N139" s="116">
        <v>162.71899999999999</v>
      </c>
      <c r="O139" s="116">
        <v>2</v>
      </c>
      <c r="P139" s="116">
        <v>123.07</v>
      </c>
      <c r="Q139" s="116">
        <v>0</v>
      </c>
      <c r="R139" s="115">
        <f t="shared" ref="R139:R141" si="158">J139+N139+P139+Q139</f>
        <v>285.78899999999999</v>
      </c>
    </row>
    <row r="140" spans="1:18" ht="56.25" customHeight="1" x14ac:dyDescent="0.3">
      <c r="A140" s="23" t="s">
        <v>769</v>
      </c>
      <c r="B140" s="24" t="s">
        <v>770</v>
      </c>
      <c r="C140" s="21" t="s">
        <v>329</v>
      </c>
      <c r="D140" s="22" t="s">
        <v>1121</v>
      </c>
      <c r="E140" s="25" t="s">
        <v>156</v>
      </c>
      <c r="F140" s="26">
        <v>45779</v>
      </c>
      <c r="G140" s="26">
        <v>45789</v>
      </c>
      <c r="H140" s="25" t="s">
        <v>235</v>
      </c>
      <c r="I140" s="151">
        <f t="shared" ref="I140:I203" si="159">R140/O140</f>
        <v>200.50960000000001</v>
      </c>
      <c r="J140" s="116">
        <f>+K140+L140</f>
        <v>555.14400000000001</v>
      </c>
      <c r="K140" s="116">
        <v>555.14400000000001</v>
      </c>
      <c r="L140" s="116">
        <v>0</v>
      </c>
      <c r="M140" s="116">
        <v>8</v>
      </c>
      <c r="N140" s="116">
        <v>928.07200000000012</v>
      </c>
      <c r="O140" s="116">
        <v>10</v>
      </c>
      <c r="P140" s="116">
        <v>521.88</v>
      </c>
      <c r="Q140" s="116">
        <v>0</v>
      </c>
      <c r="R140" s="115">
        <f t="shared" si="158"/>
        <v>2005.096</v>
      </c>
    </row>
    <row r="141" spans="1:18" ht="56.25" customHeight="1" x14ac:dyDescent="0.3">
      <c r="A141" s="23" t="s">
        <v>769</v>
      </c>
      <c r="B141" s="24" t="s">
        <v>771</v>
      </c>
      <c r="C141" s="21" t="s">
        <v>329</v>
      </c>
      <c r="D141" s="22" t="s">
        <v>1122</v>
      </c>
      <c r="E141" s="25" t="s">
        <v>586</v>
      </c>
      <c r="F141" s="26">
        <v>45813</v>
      </c>
      <c r="G141" s="26">
        <v>45814</v>
      </c>
      <c r="H141" s="25" t="s">
        <v>1075</v>
      </c>
      <c r="I141" s="151">
        <f t="shared" si="159"/>
        <v>76.516000000000005</v>
      </c>
      <c r="J141" s="116">
        <f t="shared" ref="J141" si="160">+K141+L141</f>
        <v>0</v>
      </c>
      <c r="K141" s="116">
        <v>0</v>
      </c>
      <c r="L141" s="116">
        <v>0</v>
      </c>
      <c r="M141" s="116">
        <v>1</v>
      </c>
      <c r="N141" s="116">
        <v>26.556999999999999</v>
      </c>
      <c r="O141" s="116">
        <v>1</v>
      </c>
      <c r="P141" s="116">
        <v>49.959000000000003</v>
      </c>
      <c r="Q141" s="116">
        <v>0</v>
      </c>
      <c r="R141" s="115">
        <f t="shared" si="158"/>
        <v>76.516000000000005</v>
      </c>
    </row>
    <row r="142" spans="1:18" s="49" customFormat="1" ht="57.75" customHeight="1" x14ac:dyDescent="0.3">
      <c r="A142" s="147" t="s">
        <v>772</v>
      </c>
      <c r="B142" s="148"/>
      <c r="C142" s="21"/>
      <c r="D142" s="140"/>
      <c r="E142" s="144"/>
      <c r="F142" s="149"/>
      <c r="G142" s="149"/>
      <c r="H142" s="144"/>
      <c r="I142" s="150">
        <f t="shared" si="159"/>
        <v>180.17432258064517</v>
      </c>
      <c r="J142" s="115">
        <f t="shared" ref="J142:Q142" si="161">SUM(J143:J149)</f>
        <v>1386.0190000000002</v>
      </c>
      <c r="K142" s="115">
        <f t="shared" si="161"/>
        <v>1386.0190000000002</v>
      </c>
      <c r="L142" s="115">
        <f t="shared" si="161"/>
        <v>0</v>
      </c>
      <c r="M142" s="115">
        <f t="shared" si="161"/>
        <v>24</v>
      </c>
      <c r="N142" s="115">
        <f t="shared" si="161"/>
        <v>3061.63</v>
      </c>
      <c r="O142" s="115">
        <f t="shared" si="161"/>
        <v>31</v>
      </c>
      <c r="P142" s="115">
        <f t="shared" si="161"/>
        <v>1127.5050000000001</v>
      </c>
      <c r="Q142" s="115">
        <f t="shared" si="161"/>
        <v>10.25</v>
      </c>
      <c r="R142" s="115">
        <f>SUM(R143:R149)</f>
        <v>5585.4040000000005</v>
      </c>
    </row>
    <row r="143" spans="1:18" ht="105" customHeight="1" outlineLevel="1" x14ac:dyDescent="0.3">
      <c r="A143" s="23" t="s">
        <v>772</v>
      </c>
      <c r="B143" s="24" t="s">
        <v>42</v>
      </c>
      <c r="C143" s="21" t="s">
        <v>329</v>
      </c>
      <c r="D143" s="22" t="s">
        <v>1123</v>
      </c>
      <c r="E143" s="25" t="s">
        <v>359</v>
      </c>
      <c r="F143" s="26">
        <v>45750</v>
      </c>
      <c r="G143" s="26">
        <v>45753</v>
      </c>
      <c r="H143" s="25" t="s">
        <v>360</v>
      </c>
      <c r="I143" s="151">
        <f t="shared" si="159"/>
        <v>19.534000000000002</v>
      </c>
      <c r="J143" s="116">
        <f t="shared" ref="J143:J149" si="162">+K143+L143</f>
        <v>0</v>
      </c>
      <c r="K143" s="116">
        <v>0</v>
      </c>
      <c r="L143" s="116">
        <v>0</v>
      </c>
      <c r="M143" s="116">
        <f t="shared" ref="M143:M149" si="163">G143-F143</f>
        <v>3</v>
      </c>
      <c r="N143" s="116">
        <v>0</v>
      </c>
      <c r="O143" s="116">
        <f t="shared" ref="O143:O149" si="164">G143-F143+1</f>
        <v>4</v>
      </c>
      <c r="P143" s="116">
        <v>76.656000000000006</v>
      </c>
      <c r="Q143" s="116">
        <v>1.48</v>
      </c>
      <c r="R143" s="115">
        <f>J143+N143+P143+Q143</f>
        <v>78.13600000000001</v>
      </c>
    </row>
    <row r="144" spans="1:18" ht="105" customHeight="1" outlineLevel="1" x14ac:dyDescent="0.3">
      <c r="A144" s="23" t="s">
        <v>772</v>
      </c>
      <c r="B144" s="24" t="s">
        <v>43</v>
      </c>
      <c r="C144" s="21" t="s">
        <v>329</v>
      </c>
      <c r="D144" s="22" t="s">
        <v>1124</v>
      </c>
      <c r="E144" s="25" t="s">
        <v>361</v>
      </c>
      <c r="F144" s="26">
        <v>45750</v>
      </c>
      <c r="G144" s="26">
        <v>45753</v>
      </c>
      <c r="H144" s="25" t="s">
        <v>360</v>
      </c>
      <c r="I144" s="151">
        <f t="shared" si="159"/>
        <v>251.8725</v>
      </c>
      <c r="J144" s="116">
        <f t="shared" si="162"/>
        <v>269.20600000000002</v>
      </c>
      <c r="K144" s="116">
        <v>269.20600000000002</v>
      </c>
      <c r="L144" s="116">
        <v>0</v>
      </c>
      <c r="M144" s="116">
        <f t="shared" si="163"/>
        <v>3</v>
      </c>
      <c r="N144" s="116">
        <f>626.16+33.988</f>
        <v>660.14799999999991</v>
      </c>
      <c r="O144" s="116">
        <f t="shared" si="164"/>
        <v>4</v>
      </c>
      <c r="P144" s="116">
        <v>76.656000000000006</v>
      </c>
      <c r="Q144" s="116">
        <v>1.48</v>
      </c>
      <c r="R144" s="115">
        <f t="shared" ref="R144:R149" si="165">J144+N144+P144+Q144</f>
        <v>1007.49</v>
      </c>
    </row>
    <row r="145" spans="1:18" ht="105" customHeight="1" outlineLevel="1" x14ac:dyDescent="0.3">
      <c r="A145" s="23" t="s">
        <v>772</v>
      </c>
      <c r="B145" s="24" t="s">
        <v>135</v>
      </c>
      <c r="C145" s="21" t="s">
        <v>329</v>
      </c>
      <c r="D145" s="22" t="s">
        <v>1125</v>
      </c>
      <c r="E145" s="25" t="s">
        <v>361</v>
      </c>
      <c r="F145" s="26">
        <v>45790</v>
      </c>
      <c r="G145" s="26">
        <v>45793</v>
      </c>
      <c r="H145" s="25" t="s">
        <v>189</v>
      </c>
      <c r="I145" s="151">
        <f t="shared" si="159"/>
        <v>263.14024999999998</v>
      </c>
      <c r="J145" s="116">
        <f t="shared" si="162"/>
        <v>295.94</v>
      </c>
      <c r="K145" s="116">
        <v>295.94</v>
      </c>
      <c r="L145" s="116">
        <v>0</v>
      </c>
      <c r="M145" s="116">
        <f t="shared" si="163"/>
        <v>3</v>
      </c>
      <c r="N145" s="116">
        <v>509.37299999999999</v>
      </c>
      <c r="O145" s="116">
        <f t="shared" si="164"/>
        <v>4</v>
      </c>
      <c r="P145" s="116">
        <v>246.00800000000001</v>
      </c>
      <c r="Q145" s="116">
        <v>1.24</v>
      </c>
      <c r="R145" s="115">
        <f t="shared" si="165"/>
        <v>1052.5609999999999</v>
      </c>
    </row>
    <row r="146" spans="1:18" ht="141" customHeight="1" outlineLevel="1" x14ac:dyDescent="0.3">
      <c r="A146" s="23" t="s">
        <v>772</v>
      </c>
      <c r="B146" s="24" t="s">
        <v>136</v>
      </c>
      <c r="C146" s="21" t="s">
        <v>329</v>
      </c>
      <c r="D146" s="22" t="s">
        <v>1125</v>
      </c>
      <c r="E146" s="25" t="s">
        <v>493</v>
      </c>
      <c r="F146" s="26">
        <v>45790</v>
      </c>
      <c r="G146" s="26">
        <v>45793</v>
      </c>
      <c r="H146" s="25" t="s">
        <v>189</v>
      </c>
      <c r="I146" s="151">
        <f t="shared" si="159"/>
        <v>269.09375</v>
      </c>
      <c r="J146" s="116">
        <f t="shared" si="162"/>
        <v>319.75400000000002</v>
      </c>
      <c r="K146" s="116">
        <v>319.75400000000002</v>
      </c>
      <c r="L146" s="116">
        <v>0</v>
      </c>
      <c r="M146" s="116">
        <f t="shared" si="163"/>
        <v>3</v>
      </c>
      <c r="N146" s="116">
        <v>509.37299999999999</v>
      </c>
      <c r="O146" s="116">
        <f t="shared" si="164"/>
        <v>4</v>
      </c>
      <c r="P146" s="116">
        <v>246.00800000000001</v>
      </c>
      <c r="Q146" s="116">
        <v>1.24</v>
      </c>
      <c r="R146" s="115">
        <f t="shared" si="165"/>
        <v>1076.375</v>
      </c>
    </row>
    <row r="147" spans="1:18" ht="105" customHeight="1" outlineLevel="1" x14ac:dyDescent="0.3">
      <c r="A147" s="23" t="s">
        <v>772</v>
      </c>
      <c r="B147" s="24" t="s">
        <v>137</v>
      </c>
      <c r="C147" s="21" t="s">
        <v>329</v>
      </c>
      <c r="D147" s="22" t="s">
        <v>1126</v>
      </c>
      <c r="E147" s="25" t="s">
        <v>506</v>
      </c>
      <c r="F147" s="26">
        <v>45795</v>
      </c>
      <c r="G147" s="26">
        <v>45801</v>
      </c>
      <c r="H147" s="25" t="s">
        <v>1031</v>
      </c>
      <c r="I147" s="151">
        <f t="shared" si="159"/>
        <v>217.83428571428573</v>
      </c>
      <c r="J147" s="116">
        <f t="shared" si="162"/>
        <v>182.30099999999999</v>
      </c>
      <c r="K147" s="116">
        <v>182.30099999999999</v>
      </c>
      <c r="L147" s="116">
        <v>0</v>
      </c>
      <c r="M147" s="116">
        <f t="shared" si="163"/>
        <v>6</v>
      </c>
      <c r="N147" s="116">
        <v>999.48</v>
      </c>
      <c r="O147" s="116">
        <f t="shared" si="164"/>
        <v>7</v>
      </c>
      <c r="P147" s="116">
        <v>340.88900000000001</v>
      </c>
      <c r="Q147" s="116">
        <v>2.17</v>
      </c>
      <c r="R147" s="115">
        <f t="shared" si="165"/>
        <v>1524.8400000000001</v>
      </c>
    </row>
    <row r="148" spans="1:18" ht="105" customHeight="1" outlineLevel="1" x14ac:dyDescent="0.3">
      <c r="A148" s="23" t="s">
        <v>772</v>
      </c>
      <c r="B148" s="24" t="s">
        <v>138</v>
      </c>
      <c r="C148" s="21" t="s">
        <v>329</v>
      </c>
      <c r="D148" s="22" t="s">
        <v>1127</v>
      </c>
      <c r="E148" s="25" t="s">
        <v>361</v>
      </c>
      <c r="F148" s="26">
        <v>45816</v>
      </c>
      <c r="G148" s="26">
        <v>45819</v>
      </c>
      <c r="H148" s="25" t="s">
        <v>1069</v>
      </c>
      <c r="I148" s="151">
        <f t="shared" si="159"/>
        <v>105.75024999999999</v>
      </c>
      <c r="J148" s="116">
        <f t="shared" si="162"/>
        <v>159.40899999999999</v>
      </c>
      <c r="K148" s="116">
        <v>159.40899999999999</v>
      </c>
      <c r="L148" s="116">
        <v>0</v>
      </c>
      <c r="M148" s="116">
        <f t="shared" si="163"/>
        <v>3</v>
      </c>
      <c r="N148" s="116">
        <v>191.62799999999999</v>
      </c>
      <c r="O148" s="116">
        <f t="shared" si="164"/>
        <v>4</v>
      </c>
      <c r="P148" s="116">
        <v>70.644000000000005</v>
      </c>
      <c r="Q148" s="116">
        <v>1.32</v>
      </c>
      <c r="R148" s="115">
        <f t="shared" si="165"/>
        <v>423.00099999999998</v>
      </c>
    </row>
    <row r="149" spans="1:18" ht="182.25" customHeight="1" outlineLevel="1" x14ac:dyDescent="0.3">
      <c r="A149" s="23" t="s">
        <v>772</v>
      </c>
      <c r="B149" s="24" t="s">
        <v>139</v>
      </c>
      <c r="C149" s="21" t="s">
        <v>329</v>
      </c>
      <c r="D149" s="22" t="s">
        <v>1128</v>
      </c>
      <c r="E149" s="25" t="s">
        <v>587</v>
      </c>
      <c r="F149" s="26">
        <v>45816</v>
      </c>
      <c r="G149" s="26">
        <v>45819</v>
      </c>
      <c r="H149" s="25" t="s">
        <v>1069</v>
      </c>
      <c r="I149" s="151">
        <f t="shared" si="159"/>
        <v>105.75024999999999</v>
      </c>
      <c r="J149" s="116">
        <f t="shared" si="162"/>
        <v>159.40899999999999</v>
      </c>
      <c r="K149" s="116">
        <v>159.40899999999999</v>
      </c>
      <c r="L149" s="116">
        <v>0</v>
      </c>
      <c r="M149" s="116">
        <f t="shared" si="163"/>
        <v>3</v>
      </c>
      <c r="N149" s="116">
        <v>191.62799999999999</v>
      </c>
      <c r="O149" s="116">
        <f t="shared" si="164"/>
        <v>4</v>
      </c>
      <c r="P149" s="116">
        <v>70.644000000000005</v>
      </c>
      <c r="Q149" s="116">
        <v>1.32</v>
      </c>
      <c r="R149" s="115">
        <f t="shared" si="165"/>
        <v>423.00099999999998</v>
      </c>
    </row>
    <row r="150" spans="1:18" s="49" customFormat="1" ht="59.25" customHeight="1" x14ac:dyDescent="0.3">
      <c r="A150" s="147" t="s">
        <v>1079</v>
      </c>
      <c r="B150" s="148"/>
      <c r="C150" s="21"/>
      <c r="D150" s="140"/>
      <c r="E150" s="144"/>
      <c r="F150" s="149"/>
      <c r="G150" s="149"/>
      <c r="H150" s="144"/>
      <c r="I150" s="150">
        <f t="shared" si="159"/>
        <v>139.8325142857143</v>
      </c>
      <c r="J150" s="115">
        <f t="shared" ref="J150:Q150" si="166">SUM(J151:J179)</f>
        <v>7422.2289999999994</v>
      </c>
      <c r="K150" s="115">
        <f t="shared" si="166"/>
        <v>7422.2289999999994</v>
      </c>
      <c r="L150" s="115">
        <f t="shared" si="166"/>
        <v>0</v>
      </c>
      <c r="M150" s="115">
        <f t="shared" si="166"/>
        <v>74</v>
      </c>
      <c r="N150" s="115">
        <f t="shared" si="166"/>
        <v>3259.8209999999995</v>
      </c>
      <c r="O150" s="115">
        <f t="shared" si="166"/>
        <v>105</v>
      </c>
      <c r="P150" s="115">
        <f t="shared" si="166"/>
        <v>3860.6600000000003</v>
      </c>
      <c r="Q150" s="115">
        <f t="shared" si="166"/>
        <v>139.70400000000001</v>
      </c>
      <c r="R150" s="115">
        <f>SUM(R151:R179)</f>
        <v>14682.414000000001</v>
      </c>
    </row>
    <row r="151" spans="1:18" ht="57" customHeight="1" outlineLevel="1" x14ac:dyDescent="0.3">
      <c r="A151" s="23" t="s">
        <v>1079</v>
      </c>
      <c r="B151" s="24" t="s">
        <v>44</v>
      </c>
      <c r="C151" s="21" t="s">
        <v>329</v>
      </c>
      <c r="D151" s="22" t="s">
        <v>1129</v>
      </c>
      <c r="E151" s="25" t="s">
        <v>362</v>
      </c>
      <c r="F151" s="26">
        <v>45739</v>
      </c>
      <c r="G151" s="26">
        <v>45739</v>
      </c>
      <c r="H151" s="25" t="s">
        <v>181</v>
      </c>
      <c r="I151" s="151">
        <f t="shared" si="159"/>
        <v>28.940999999999999</v>
      </c>
      <c r="J151" s="116">
        <f t="shared" ref="J151" si="167">+K151+L151</f>
        <v>0</v>
      </c>
      <c r="K151" s="116">
        <v>0</v>
      </c>
      <c r="L151" s="116">
        <v>0</v>
      </c>
      <c r="M151" s="116">
        <f t="shared" ref="M151" si="168">G151-F151</f>
        <v>0</v>
      </c>
      <c r="N151" s="116">
        <v>0</v>
      </c>
      <c r="O151" s="116">
        <v>1</v>
      </c>
      <c r="P151" s="116">
        <v>28.940999999999999</v>
      </c>
      <c r="Q151" s="116">
        <v>0</v>
      </c>
      <c r="R151" s="115">
        <f>J151+N151+P151+Q151</f>
        <v>28.940999999999999</v>
      </c>
    </row>
    <row r="152" spans="1:18" ht="93.75" customHeight="1" outlineLevel="1" x14ac:dyDescent="0.3">
      <c r="A152" s="23" t="s">
        <v>1079</v>
      </c>
      <c r="B152" s="24" t="s">
        <v>117</v>
      </c>
      <c r="C152" s="21" t="s">
        <v>329</v>
      </c>
      <c r="D152" s="22" t="s">
        <v>261</v>
      </c>
      <c r="E152" s="25" t="s">
        <v>157</v>
      </c>
      <c r="F152" s="26">
        <v>45740</v>
      </c>
      <c r="G152" s="26">
        <v>45742</v>
      </c>
      <c r="H152" s="25" t="s">
        <v>191</v>
      </c>
      <c r="I152" s="151">
        <f t="shared" si="159"/>
        <v>18.059666666666669</v>
      </c>
      <c r="J152" s="116">
        <f>+K152+L152</f>
        <v>0</v>
      </c>
      <c r="K152" s="116">
        <v>0</v>
      </c>
      <c r="L152" s="116">
        <v>0</v>
      </c>
      <c r="M152" s="116">
        <f>G152-F152</f>
        <v>2</v>
      </c>
      <c r="N152" s="116">
        <v>54.179000000000002</v>
      </c>
      <c r="O152" s="116">
        <f>G152-F152+1</f>
        <v>3</v>
      </c>
      <c r="P152" s="116">
        <v>0</v>
      </c>
      <c r="Q152" s="116">
        <v>0</v>
      </c>
      <c r="R152" s="115">
        <f t="shared" ref="R152:R179" si="169">J152+N152+P152+Q152</f>
        <v>54.179000000000002</v>
      </c>
    </row>
    <row r="153" spans="1:18" ht="105.75" customHeight="1" outlineLevel="1" x14ac:dyDescent="0.3">
      <c r="A153" s="23" t="s">
        <v>1079</v>
      </c>
      <c r="B153" s="24" t="s">
        <v>118</v>
      </c>
      <c r="C153" s="21" t="s">
        <v>329</v>
      </c>
      <c r="D153" s="22" t="s">
        <v>224</v>
      </c>
      <c r="E153" s="25" t="s">
        <v>159</v>
      </c>
      <c r="F153" s="26">
        <v>45742</v>
      </c>
      <c r="G153" s="26">
        <v>45747</v>
      </c>
      <c r="H153" s="25" t="s">
        <v>1035</v>
      </c>
      <c r="I153" s="151">
        <f t="shared" si="159"/>
        <v>18.930333333333333</v>
      </c>
      <c r="J153" s="116">
        <f t="shared" ref="J153:J154" si="170">+K153+L153</f>
        <v>0</v>
      </c>
      <c r="K153" s="116">
        <v>0</v>
      </c>
      <c r="L153" s="116">
        <v>0</v>
      </c>
      <c r="M153" s="116">
        <f t="shared" ref="M153:M154" si="171">G153-F153</f>
        <v>5</v>
      </c>
      <c r="N153" s="116">
        <v>113.58199999999999</v>
      </c>
      <c r="O153" s="116">
        <f t="shared" ref="O153:O154" si="172">G153-F153+1</f>
        <v>6</v>
      </c>
      <c r="P153" s="116">
        <v>0</v>
      </c>
      <c r="Q153" s="116">
        <v>0</v>
      </c>
      <c r="R153" s="115">
        <f t="shared" si="169"/>
        <v>113.58199999999999</v>
      </c>
    </row>
    <row r="154" spans="1:18" ht="106.5" customHeight="1" x14ac:dyDescent="0.3">
      <c r="A154" s="23" t="s">
        <v>1079</v>
      </c>
      <c r="B154" s="24" t="s">
        <v>296</v>
      </c>
      <c r="C154" s="21" t="s">
        <v>329</v>
      </c>
      <c r="D154" s="22" t="s">
        <v>1130</v>
      </c>
      <c r="E154" s="25" t="s">
        <v>255</v>
      </c>
      <c r="F154" s="26">
        <v>45740</v>
      </c>
      <c r="G154" s="26">
        <v>45741</v>
      </c>
      <c r="H154" s="25" t="s">
        <v>183</v>
      </c>
      <c r="I154" s="151">
        <f t="shared" si="159"/>
        <v>38.932500000000005</v>
      </c>
      <c r="J154" s="116">
        <f t="shared" si="170"/>
        <v>0</v>
      </c>
      <c r="K154" s="116">
        <v>0</v>
      </c>
      <c r="L154" s="116">
        <v>0</v>
      </c>
      <c r="M154" s="116">
        <f t="shared" si="171"/>
        <v>1</v>
      </c>
      <c r="N154" s="116">
        <v>72.727000000000004</v>
      </c>
      <c r="O154" s="116">
        <f t="shared" si="172"/>
        <v>2</v>
      </c>
      <c r="P154" s="116">
        <v>5.1379999999999999</v>
      </c>
      <c r="Q154" s="116">
        <v>0</v>
      </c>
      <c r="R154" s="115">
        <f t="shared" si="169"/>
        <v>77.865000000000009</v>
      </c>
    </row>
    <row r="155" spans="1:18" ht="69" customHeight="1" x14ac:dyDescent="0.3">
      <c r="A155" s="23" t="s">
        <v>1079</v>
      </c>
      <c r="B155" s="24" t="s">
        <v>297</v>
      </c>
      <c r="C155" s="21" t="s">
        <v>329</v>
      </c>
      <c r="D155" s="22" t="s">
        <v>260</v>
      </c>
      <c r="E155" s="25" t="s">
        <v>158</v>
      </c>
      <c r="F155" s="26">
        <v>45740</v>
      </c>
      <c r="G155" s="26">
        <v>45742</v>
      </c>
      <c r="H155" s="25" t="s">
        <v>191</v>
      </c>
      <c r="I155" s="151">
        <f t="shared" si="159"/>
        <v>53.931666666666665</v>
      </c>
      <c r="J155" s="116">
        <f t="shared" ref="J155:J165" si="173">+K155+L155</f>
        <v>21.712</v>
      </c>
      <c r="K155" s="116">
        <v>21.712</v>
      </c>
      <c r="L155" s="116">
        <v>0</v>
      </c>
      <c r="M155" s="116">
        <f t="shared" ref="M155:M165" si="174">G155-F155</f>
        <v>2</v>
      </c>
      <c r="N155" s="116">
        <v>140.083</v>
      </c>
      <c r="O155" s="116">
        <f t="shared" ref="O155:O165" si="175">G155-F155+1</f>
        <v>3</v>
      </c>
      <c r="P155" s="116">
        <v>0</v>
      </c>
      <c r="Q155" s="116">
        <v>0</v>
      </c>
      <c r="R155" s="115">
        <f t="shared" si="169"/>
        <v>161.79499999999999</v>
      </c>
    </row>
    <row r="156" spans="1:18" ht="56.25" customHeight="1" x14ac:dyDescent="0.3">
      <c r="A156" s="23" t="s">
        <v>1079</v>
      </c>
      <c r="B156" s="24" t="s">
        <v>298</v>
      </c>
      <c r="C156" s="21" t="s">
        <v>329</v>
      </c>
      <c r="D156" s="22" t="s">
        <v>1131</v>
      </c>
      <c r="E156" s="25" t="s">
        <v>158</v>
      </c>
      <c r="F156" s="26">
        <v>45799</v>
      </c>
      <c r="G156" s="26">
        <v>45802</v>
      </c>
      <c r="H156" s="25" t="s">
        <v>448</v>
      </c>
      <c r="I156" s="151">
        <f t="shared" si="159"/>
        <v>305.13400000000001</v>
      </c>
      <c r="J156" s="116">
        <f>+K156+L156</f>
        <v>1089.452</v>
      </c>
      <c r="K156" s="116">
        <v>1089.452</v>
      </c>
      <c r="L156" s="116">
        <v>0</v>
      </c>
      <c r="M156" s="116">
        <f t="shared" si="174"/>
        <v>3</v>
      </c>
      <c r="N156" s="116">
        <v>0</v>
      </c>
      <c r="O156" s="116">
        <f t="shared" si="175"/>
        <v>4</v>
      </c>
      <c r="P156" s="116">
        <v>131.084</v>
      </c>
      <c r="Q156" s="116">
        <v>0</v>
      </c>
      <c r="R156" s="115">
        <f t="shared" si="169"/>
        <v>1220.5360000000001</v>
      </c>
    </row>
    <row r="157" spans="1:18" ht="71.25" customHeight="1" x14ac:dyDescent="0.3">
      <c r="A157" s="23" t="s">
        <v>1079</v>
      </c>
      <c r="B157" s="24" t="s">
        <v>299</v>
      </c>
      <c r="C157" s="21" t="s">
        <v>329</v>
      </c>
      <c r="D157" s="22" t="s">
        <v>474</v>
      </c>
      <c r="E157" s="25" t="s">
        <v>449</v>
      </c>
      <c r="F157" s="26">
        <v>45777</v>
      </c>
      <c r="G157" s="26">
        <v>45779</v>
      </c>
      <c r="H157" s="25" t="s">
        <v>189</v>
      </c>
      <c r="I157" s="151">
        <f t="shared" si="159"/>
        <v>213.61199999999999</v>
      </c>
      <c r="J157" s="116">
        <f t="shared" si="173"/>
        <v>293.27699999999999</v>
      </c>
      <c r="K157" s="116">
        <v>293.27699999999999</v>
      </c>
      <c r="L157" s="116">
        <v>0</v>
      </c>
      <c r="M157" s="116">
        <f t="shared" si="174"/>
        <v>2</v>
      </c>
      <c r="N157" s="116">
        <f>97.895+64.648</f>
        <v>162.54300000000001</v>
      </c>
      <c r="O157" s="116">
        <f t="shared" si="175"/>
        <v>3</v>
      </c>
      <c r="P157" s="116">
        <v>185.01599999999999</v>
      </c>
      <c r="Q157" s="116">
        <v>0</v>
      </c>
      <c r="R157" s="115">
        <f t="shared" si="169"/>
        <v>640.83600000000001</v>
      </c>
    </row>
    <row r="158" spans="1:18" ht="71.25" customHeight="1" x14ac:dyDescent="0.3">
      <c r="A158" s="23" t="s">
        <v>1079</v>
      </c>
      <c r="B158" s="24" t="s">
        <v>300</v>
      </c>
      <c r="C158" s="21" t="s">
        <v>329</v>
      </c>
      <c r="D158" s="22" t="s">
        <v>1132</v>
      </c>
      <c r="E158" s="25" t="s">
        <v>449</v>
      </c>
      <c r="F158" s="26">
        <v>45768</v>
      </c>
      <c r="G158" s="26">
        <v>45770</v>
      </c>
      <c r="H158" s="25" t="s">
        <v>1072</v>
      </c>
      <c r="I158" s="151">
        <f t="shared" si="159"/>
        <v>104.21366666666667</v>
      </c>
      <c r="J158" s="116">
        <f t="shared" si="173"/>
        <v>156.95500000000001</v>
      </c>
      <c r="K158" s="116">
        <v>156.95500000000001</v>
      </c>
      <c r="L158" s="116">
        <v>0</v>
      </c>
      <c r="M158" s="116">
        <f t="shared" si="174"/>
        <v>2</v>
      </c>
      <c r="N158" s="116">
        <v>64.563999999999993</v>
      </c>
      <c r="O158" s="116">
        <f t="shared" si="175"/>
        <v>3</v>
      </c>
      <c r="P158" s="116">
        <v>91.122</v>
      </c>
      <c r="Q158" s="116">
        <v>0</v>
      </c>
      <c r="R158" s="115">
        <f t="shared" si="169"/>
        <v>312.64100000000002</v>
      </c>
    </row>
    <row r="159" spans="1:18" ht="71.25" customHeight="1" x14ac:dyDescent="0.3">
      <c r="A159" s="23" t="s">
        <v>1079</v>
      </c>
      <c r="B159" s="24" t="s">
        <v>301</v>
      </c>
      <c r="C159" s="21" t="s">
        <v>329</v>
      </c>
      <c r="D159" s="22" t="s">
        <v>1132</v>
      </c>
      <c r="E159" s="25" t="s">
        <v>468</v>
      </c>
      <c r="F159" s="26">
        <v>45768</v>
      </c>
      <c r="G159" s="26">
        <v>45770</v>
      </c>
      <c r="H159" s="25" t="s">
        <v>1072</v>
      </c>
      <c r="I159" s="151">
        <f t="shared" si="159"/>
        <v>106.21266666666668</v>
      </c>
      <c r="J159" s="116">
        <f t="shared" si="173"/>
        <v>156.95500000000001</v>
      </c>
      <c r="K159" s="116">
        <v>156.95500000000001</v>
      </c>
      <c r="L159" s="116">
        <v>0</v>
      </c>
      <c r="M159" s="116">
        <f t="shared" si="174"/>
        <v>2</v>
      </c>
      <c r="N159" s="116">
        <v>70.561000000000007</v>
      </c>
      <c r="O159" s="116">
        <f t="shared" si="175"/>
        <v>3</v>
      </c>
      <c r="P159" s="116">
        <v>91.122</v>
      </c>
      <c r="Q159" s="116">
        <v>0</v>
      </c>
      <c r="R159" s="115">
        <f t="shared" si="169"/>
        <v>318.63800000000003</v>
      </c>
    </row>
    <row r="160" spans="1:18" ht="108" customHeight="1" x14ac:dyDescent="0.3">
      <c r="A160" s="23" t="s">
        <v>1079</v>
      </c>
      <c r="B160" s="24" t="s">
        <v>302</v>
      </c>
      <c r="C160" s="21" t="s">
        <v>329</v>
      </c>
      <c r="D160" s="22" t="s">
        <v>1132</v>
      </c>
      <c r="E160" s="25" t="s">
        <v>469</v>
      </c>
      <c r="F160" s="26">
        <v>45768</v>
      </c>
      <c r="G160" s="26">
        <v>45770</v>
      </c>
      <c r="H160" s="25" t="s">
        <v>1072</v>
      </c>
      <c r="I160" s="151">
        <f t="shared" si="159"/>
        <v>106.21266666666668</v>
      </c>
      <c r="J160" s="116">
        <f t="shared" si="173"/>
        <v>156.95500000000001</v>
      </c>
      <c r="K160" s="116">
        <v>156.95500000000001</v>
      </c>
      <c r="L160" s="116">
        <v>0</v>
      </c>
      <c r="M160" s="116">
        <f t="shared" si="174"/>
        <v>2</v>
      </c>
      <c r="N160" s="116">
        <v>70.561000000000007</v>
      </c>
      <c r="O160" s="116">
        <f t="shared" si="175"/>
        <v>3</v>
      </c>
      <c r="P160" s="116">
        <v>91.122</v>
      </c>
      <c r="Q160" s="116">
        <v>0</v>
      </c>
      <c r="R160" s="115">
        <f t="shared" si="169"/>
        <v>318.63800000000003</v>
      </c>
    </row>
    <row r="161" spans="1:18" ht="149.25" customHeight="1" x14ac:dyDescent="0.3">
      <c r="A161" s="23" t="s">
        <v>1079</v>
      </c>
      <c r="B161" s="24" t="s">
        <v>303</v>
      </c>
      <c r="C161" s="21" t="s">
        <v>329</v>
      </c>
      <c r="D161" s="22" t="s">
        <v>1132</v>
      </c>
      <c r="E161" s="25" t="s">
        <v>470</v>
      </c>
      <c r="F161" s="26">
        <v>45768</v>
      </c>
      <c r="G161" s="26">
        <v>45770</v>
      </c>
      <c r="H161" s="25" t="s">
        <v>1072</v>
      </c>
      <c r="I161" s="151">
        <f t="shared" si="159"/>
        <v>106.21266666666668</v>
      </c>
      <c r="J161" s="116">
        <f t="shared" si="173"/>
        <v>156.95500000000001</v>
      </c>
      <c r="K161" s="116">
        <v>156.95500000000001</v>
      </c>
      <c r="L161" s="116">
        <v>0</v>
      </c>
      <c r="M161" s="116">
        <f t="shared" si="174"/>
        <v>2</v>
      </c>
      <c r="N161" s="116">
        <v>70.561000000000007</v>
      </c>
      <c r="O161" s="116">
        <f t="shared" si="175"/>
        <v>3</v>
      </c>
      <c r="P161" s="116">
        <v>91.122</v>
      </c>
      <c r="Q161" s="116">
        <v>0</v>
      </c>
      <c r="R161" s="115">
        <f t="shared" si="169"/>
        <v>318.63800000000003</v>
      </c>
    </row>
    <row r="162" spans="1:18" ht="149.25" customHeight="1" x14ac:dyDescent="0.3">
      <c r="A162" s="23" t="s">
        <v>1079</v>
      </c>
      <c r="B162" s="24" t="s">
        <v>304</v>
      </c>
      <c r="C162" s="21" t="s">
        <v>329</v>
      </c>
      <c r="D162" s="22" t="s">
        <v>471</v>
      </c>
      <c r="E162" s="25" t="s">
        <v>710</v>
      </c>
      <c r="F162" s="26">
        <v>45767</v>
      </c>
      <c r="G162" s="26">
        <v>45769</v>
      </c>
      <c r="H162" s="25" t="s">
        <v>1077</v>
      </c>
      <c r="I162" s="151">
        <f t="shared" si="159"/>
        <v>208.00166666666669</v>
      </c>
      <c r="J162" s="116">
        <f t="shared" si="173"/>
        <v>491.995</v>
      </c>
      <c r="K162" s="116">
        <v>491.995</v>
      </c>
      <c r="L162" s="116">
        <v>0</v>
      </c>
      <c r="M162" s="116">
        <f t="shared" si="174"/>
        <v>2</v>
      </c>
      <c r="N162" s="116">
        <v>59.58</v>
      </c>
      <c r="O162" s="116">
        <f t="shared" si="175"/>
        <v>3</v>
      </c>
      <c r="P162" s="116">
        <v>72.430000000000007</v>
      </c>
      <c r="Q162" s="116">
        <v>0</v>
      </c>
      <c r="R162" s="115">
        <f t="shared" si="169"/>
        <v>624.00500000000011</v>
      </c>
    </row>
    <row r="163" spans="1:18" ht="64.5" customHeight="1" x14ac:dyDescent="0.3">
      <c r="A163" s="23" t="s">
        <v>1079</v>
      </c>
      <c r="B163" s="24" t="s">
        <v>305</v>
      </c>
      <c r="C163" s="21" t="s">
        <v>329</v>
      </c>
      <c r="D163" s="22" t="s">
        <v>1133</v>
      </c>
      <c r="E163" s="25" t="s">
        <v>158</v>
      </c>
      <c r="F163" s="26">
        <v>45785</v>
      </c>
      <c r="G163" s="26">
        <v>45788</v>
      </c>
      <c r="H163" s="25" t="s">
        <v>185</v>
      </c>
      <c r="I163" s="151">
        <f t="shared" si="159"/>
        <v>194.66149999999999</v>
      </c>
      <c r="J163" s="116">
        <f t="shared" si="173"/>
        <v>295.77699999999999</v>
      </c>
      <c r="K163" s="116">
        <v>295.77699999999999</v>
      </c>
      <c r="L163" s="116">
        <v>0</v>
      </c>
      <c r="M163" s="116">
        <f t="shared" si="174"/>
        <v>3</v>
      </c>
      <c r="N163" s="116">
        <v>202.80500000000001</v>
      </c>
      <c r="O163" s="116">
        <f t="shared" si="175"/>
        <v>4</v>
      </c>
      <c r="P163" s="116">
        <v>275.70800000000003</v>
      </c>
      <c r="Q163" s="116">
        <v>4.3559999999999999</v>
      </c>
      <c r="R163" s="115">
        <f t="shared" si="169"/>
        <v>778.64599999999996</v>
      </c>
    </row>
    <row r="164" spans="1:18" ht="111" customHeight="1" x14ac:dyDescent="0.3">
      <c r="A164" s="23" t="s">
        <v>1079</v>
      </c>
      <c r="B164" s="24" t="s">
        <v>306</v>
      </c>
      <c r="C164" s="21" t="s">
        <v>329</v>
      </c>
      <c r="D164" s="22" t="s">
        <v>1133</v>
      </c>
      <c r="E164" s="25" t="s">
        <v>546</v>
      </c>
      <c r="F164" s="26">
        <v>45785</v>
      </c>
      <c r="G164" s="26">
        <v>45788</v>
      </c>
      <c r="H164" s="25" t="s">
        <v>185</v>
      </c>
      <c r="I164" s="151">
        <f t="shared" si="159"/>
        <v>194.66125</v>
      </c>
      <c r="J164" s="116">
        <f t="shared" si="173"/>
        <v>295.77600000000001</v>
      </c>
      <c r="K164" s="116">
        <v>295.77600000000001</v>
      </c>
      <c r="L164" s="116">
        <v>0</v>
      </c>
      <c r="M164" s="116">
        <f t="shared" si="174"/>
        <v>3</v>
      </c>
      <c r="N164" s="116">
        <v>202.80500000000001</v>
      </c>
      <c r="O164" s="116">
        <f t="shared" si="175"/>
        <v>4</v>
      </c>
      <c r="P164" s="116">
        <v>275.70800000000003</v>
      </c>
      <c r="Q164" s="116">
        <v>4.3559999999999999</v>
      </c>
      <c r="R164" s="115">
        <f t="shared" si="169"/>
        <v>778.64499999999998</v>
      </c>
    </row>
    <row r="165" spans="1:18" ht="93" customHeight="1" x14ac:dyDescent="0.3">
      <c r="A165" s="23" t="s">
        <v>1079</v>
      </c>
      <c r="B165" s="24" t="s">
        <v>307</v>
      </c>
      <c r="C165" s="21" t="s">
        <v>329</v>
      </c>
      <c r="D165" s="22" t="s">
        <v>1134</v>
      </c>
      <c r="E165" s="25" t="s">
        <v>225</v>
      </c>
      <c r="F165" s="26">
        <v>45782</v>
      </c>
      <c r="G165" s="26">
        <v>45785</v>
      </c>
      <c r="H165" s="25" t="s">
        <v>125</v>
      </c>
      <c r="I165" s="151">
        <f t="shared" si="159"/>
        <v>181.82275000000001</v>
      </c>
      <c r="J165" s="116">
        <f t="shared" si="173"/>
        <v>244</v>
      </c>
      <c r="K165" s="116">
        <v>244</v>
      </c>
      <c r="L165" s="116">
        <v>0</v>
      </c>
      <c r="M165" s="116">
        <f t="shared" si="174"/>
        <v>3</v>
      </c>
      <c r="N165" s="116">
        <v>255.86</v>
      </c>
      <c r="O165" s="116">
        <f t="shared" si="175"/>
        <v>4</v>
      </c>
      <c r="P165" s="116">
        <v>227.43100000000001</v>
      </c>
      <c r="Q165" s="116">
        <v>0</v>
      </c>
      <c r="R165" s="115">
        <f t="shared" si="169"/>
        <v>727.29100000000005</v>
      </c>
    </row>
    <row r="166" spans="1:18" ht="85.5" customHeight="1" x14ac:dyDescent="0.3">
      <c r="A166" s="23" t="s">
        <v>1079</v>
      </c>
      <c r="B166" s="24" t="s">
        <v>308</v>
      </c>
      <c r="C166" s="21" t="s">
        <v>329</v>
      </c>
      <c r="D166" s="22" t="s">
        <v>1135</v>
      </c>
      <c r="E166" s="25" t="s">
        <v>501</v>
      </c>
      <c r="F166" s="26">
        <v>45795</v>
      </c>
      <c r="G166" s="26">
        <v>45798</v>
      </c>
      <c r="H166" s="25" t="s">
        <v>209</v>
      </c>
      <c r="I166" s="151">
        <f t="shared" si="159"/>
        <v>125.09799999999998</v>
      </c>
      <c r="J166" s="116">
        <f t="shared" ref="J166" si="176">+K166+L166</f>
        <v>0</v>
      </c>
      <c r="K166" s="116">
        <v>0</v>
      </c>
      <c r="L166" s="116">
        <v>0</v>
      </c>
      <c r="M166" s="116">
        <f t="shared" ref="M166" si="177">G166-F166</f>
        <v>3</v>
      </c>
      <c r="N166" s="116">
        <v>279.96299999999997</v>
      </c>
      <c r="O166" s="116">
        <f t="shared" ref="O166" si="178">G166-F166+1</f>
        <v>4</v>
      </c>
      <c r="P166" s="116">
        <v>220.429</v>
      </c>
      <c r="Q166" s="116">
        <v>0</v>
      </c>
      <c r="R166" s="115">
        <f t="shared" si="169"/>
        <v>500.39199999999994</v>
      </c>
    </row>
    <row r="167" spans="1:18" ht="60" customHeight="1" x14ac:dyDescent="0.3">
      <c r="A167" s="23" t="s">
        <v>1079</v>
      </c>
      <c r="B167" s="24" t="s">
        <v>309</v>
      </c>
      <c r="C167" s="21" t="s">
        <v>329</v>
      </c>
      <c r="D167" s="22" t="s">
        <v>1136</v>
      </c>
      <c r="E167" s="25" t="s">
        <v>505</v>
      </c>
      <c r="F167" s="26">
        <v>45778</v>
      </c>
      <c r="G167" s="26">
        <v>45782</v>
      </c>
      <c r="H167" s="25" t="s">
        <v>1033</v>
      </c>
      <c r="I167" s="151">
        <f t="shared" si="159"/>
        <v>94.025399999999991</v>
      </c>
      <c r="J167" s="116">
        <f t="shared" ref="J167" si="179">+K167+L167</f>
        <v>0</v>
      </c>
      <c r="K167" s="116">
        <v>0</v>
      </c>
      <c r="L167" s="116">
        <v>0</v>
      </c>
      <c r="M167" s="116">
        <f t="shared" ref="M167" si="180">G167-F167</f>
        <v>4</v>
      </c>
      <c r="N167" s="116">
        <v>211.17</v>
      </c>
      <c r="O167" s="116">
        <f t="shared" ref="O167" si="181">G167-F167+1</f>
        <v>5</v>
      </c>
      <c r="P167" s="116">
        <v>249.95699999999999</v>
      </c>
      <c r="Q167" s="116">
        <v>9</v>
      </c>
      <c r="R167" s="115">
        <f t="shared" si="169"/>
        <v>470.12699999999995</v>
      </c>
    </row>
    <row r="168" spans="1:18" ht="71.25" customHeight="1" x14ac:dyDescent="0.3">
      <c r="A168" s="23" t="s">
        <v>1079</v>
      </c>
      <c r="B168" s="24" t="s">
        <v>310</v>
      </c>
      <c r="C168" s="21" t="s">
        <v>329</v>
      </c>
      <c r="D168" s="22" t="s">
        <v>1137</v>
      </c>
      <c r="E168" s="25" t="s">
        <v>517</v>
      </c>
      <c r="F168" s="26">
        <v>45783</v>
      </c>
      <c r="G168" s="26">
        <v>45786</v>
      </c>
      <c r="H168" s="25" t="s">
        <v>348</v>
      </c>
      <c r="I168" s="151">
        <f t="shared" si="159"/>
        <v>138.21799999999999</v>
      </c>
      <c r="J168" s="116">
        <f t="shared" ref="J168:J169" si="182">+K168+L168</f>
        <v>106.75</v>
      </c>
      <c r="K168" s="116">
        <v>106.75</v>
      </c>
      <c r="L168" s="116">
        <v>0</v>
      </c>
      <c r="M168" s="116">
        <f t="shared" ref="M168:M169" si="183">G168-F168</f>
        <v>3</v>
      </c>
      <c r="N168" s="116">
        <v>175.48599999999999</v>
      </c>
      <c r="O168" s="116">
        <f t="shared" ref="O168:O169" si="184">G168-F168+1</f>
        <v>4</v>
      </c>
      <c r="P168" s="116">
        <v>204.304</v>
      </c>
      <c r="Q168" s="116">
        <f>51.996+14.336</f>
        <v>66.332000000000008</v>
      </c>
      <c r="R168" s="115">
        <f t="shared" si="169"/>
        <v>552.87199999999996</v>
      </c>
    </row>
    <row r="169" spans="1:18" ht="57" customHeight="1" outlineLevel="1" x14ac:dyDescent="0.3">
      <c r="A169" s="23" t="s">
        <v>1079</v>
      </c>
      <c r="B169" s="24" t="s">
        <v>773</v>
      </c>
      <c r="C169" s="21" t="s">
        <v>329</v>
      </c>
      <c r="D169" s="22" t="s">
        <v>445</v>
      </c>
      <c r="E169" s="25" t="s">
        <v>362</v>
      </c>
      <c r="F169" s="26">
        <v>45774</v>
      </c>
      <c r="G169" s="26">
        <v>45775</v>
      </c>
      <c r="H169" s="25" t="s">
        <v>1039</v>
      </c>
      <c r="I169" s="151">
        <f t="shared" si="159"/>
        <v>56.249499999999998</v>
      </c>
      <c r="J169" s="116">
        <f t="shared" si="182"/>
        <v>0</v>
      </c>
      <c r="K169" s="116">
        <v>0</v>
      </c>
      <c r="L169" s="116">
        <v>0</v>
      </c>
      <c r="M169" s="116">
        <f t="shared" si="183"/>
        <v>1</v>
      </c>
      <c r="N169" s="116">
        <v>0</v>
      </c>
      <c r="O169" s="116">
        <f t="shared" si="184"/>
        <v>2</v>
      </c>
      <c r="P169" s="116">
        <v>112.499</v>
      </c>
      <c r="Q169" s="116">
        <v>0</v>
      </c>
      <c r="R169" s="115">
        <f t="shared" si="169"/>
        <v>112.499</v>
      </c>
    </row>
    <row r="170" spans="1:18" ht="57" customHeight="1" outlineLevel="1" x14ac:dyDescent="0.3">
      <c r="A170" s="23" t="s">
        <v>1079</v>
      </c>
      <c r="B170" s="24" t="s">
        <v>774</v>
      </c>
      <c r="C170" s="21" t="s">
        <v>329</v>
      </c>
      <c r="D170" s="22" t="s">
        <v>1138</v>
      </c>
      <c r="E170" s="25" t="s">
        <v>362</v>
      </c>
      <c r="F170" s="26">
        <v>45796</v>
      </c>
      <c r="G170" s="26">
        <v>45798</v>
      </c>
      <c r="H170" s="25" t="s">
        <v>1039</v>
      </c>
      <c r="I170" s="151">
        <f t="shared" si="159"/>
        <v>202.71099999999998</v>
      </c>
      <c r="J170" s="116">
        <f t="shared" ref="J170" si="185">+K170+L170</f>
        <v>349.678</v>
      </c>
      <c r="K170" s="116">
        <v>349.678</v>
      </c>
      <c r="L170" s="116">
        <v>0</v>
      </c>
      <c r="M170" s="116">
        <f t="shared" ref="M170" si="186">G170-F170</f>
        <v>2</v>
      </c>
      <c r="N170" s="116">
        <v>88.188999999999993</v>
      </c>
      <c r="O170" s="116">
        <f t="shared" ref="O170" si="187">G170-F170+1</f>
        <v>3</v>
      </c>
      <c r="P170" s="116">
        <v>170.26599999999999</v>
      </c>
      <c r="Q170" s="116">
        <v>0</v>
      </c>
      <c r="R170" s="115">
        <f t="shared" si="169"/>
        <v>608.13299999999992</v>
      </c>
    </row>
    <row r="171" spans="1:18" ht="57" customHeight="1" outlineLevel="1" x14ac:dyDescent="0.3">
      <c r="A171" s="23" t="s">
        <v>1079</v>
      </c>
      <c r="B171" s="24" t="s">
        <v>775</v>
      </c>
      <c r="C171" s="21" t="s">
        <v>329</v>
      </c>
      <c r="D171" s="22" t="s">
        <v>1139</v>
      </c>
      <c r="E171" s="25" t="s">
        <v>545</v>
      </c>
      <c r="F171" s="26">
        <v>45796</v>
      </c>
      <c r="G171" s="26">
        <v>45798</v>
      </c>
      <c r="H171" s="25" t="s">
        <v>1040</v>
      </c>
      <c r="I171" s="151">
        <f t="shared" si="159"/>
        <v>225.12266666666665</v>
      </c>
      <c r="J171" s="116">
        <f t="shared" ref="J171" si="188">+K171+L171</f>
        <v>419.96899999999999</v>
      </c>
      <c r="K171" s="116">
        <v>419.96899999999999</v>
      </c>
      <c r="L171" s="116">
        <v>0</v>
      </c>
      <c r="M171" s="116">
        <f t="shared" ref="M171" si="189">G171-F171</f>
        <v>2</v>
      </c>
      <c r="N171" s="116">
        <v>85.132999999999996</v>
      </c>
      <c r="O171" s="116">
        <f t="shared" ref="O171" si="190">G171-F171+1</f>
        <v>3</v>
      </c>
      <c r="P171" s="116">
        <v>170.26599999999999</v>
      </c>
      <c r="Q171" s="116">
        <v>0</v>
      </c>
      <c r="R171" s="115">
        <f t="shared" si="169"/>
        <v>675.36799999999994</v>
      </c>
    </row>
    <row r="172" spans="1:18" ht="57" customHeight="1" outlineLevel="1" x14ac:dyDescent="0.3">
      <c r="A172" s="23" t="s">
        <v>1079</v>
      </c>
      <c r="B172" s="24" t="s">
        <v>776</v>
      </c>
      <c r="C172" s="21" t="s">
        <v>329</v>
      </c>
      <c r="D172" s="22" t="s">
        <v>1140</v>
      </c>
      <c r="E172" s="25" t="s">
        <v>158</v>
      </c>
      <c r="F172" s="26">
        <v>45790</v>
      </c>
      <c r="G172" s="26">
        <v>45793</v>
      </c>
      <c r="H172" s="25" t="s">
        <v>1077</v>
      </c>
      <c r="I172" s="151">
        <f t="shared" si="159"/>
        <v>193.99125000000004</v>
      </c>
      <c r="J172" s="116">
        <f t="shared" ref="J172" si="191">+K172+L172</f>
        <v>564.99800000000005</v>
      </c>
      <c r="K172" s="116">
        <v>564.99800000000005</v>
      </c>
      <c r="L172" s="116">
        <v>0</v>
      </c>
      <c r="M172" s="116">
        <f t="shared" ref="M172" si="192">G172-F172</f>
        <v>3</v>
      </c>
      <c r="N172" s="116">
        <v>98.19</v>
      </c>
      <c r="O172" s="116">
        <f t="shared" ref="O172" si="193">G172-F172+1</f>
        <v>4</v>
      </c>
      <c r="P172" s="116">
        <v>95.495000000000005</v>
      </c>
      <c r="Q172" s="116">
        <v>17.282</v>
      </c>
      <c r="R172" s="115">
        <f t="shared" si="169"/>
        <v>775.96500000000015</v>
      </c>
    </row>
    <row r="173" spans="1:18" ht="106.5" customHeight="1" outlineLevel="1" x14ac:dyDescent="0.3">
      <c r="A173" s="23" t="s">
        <v>1079</v>
      </c>
      <c r="B173" s="24" t="s">
        <v>777</v>
      </c>
      <c r="C173" s="21" t="s">
        <v>329</v>
      </c>
      <c r="D173" s="22" t="s">
        <v>1140</v>
      </c>
      <c r="E173" s="25" t="s">
        <v>546</v>
      </c>
      <c r="F173" s="26">
        <v>45790</v>
      </c>
      <c r="G173" s="26">
        <v>45793</v>
      </c>
      <c r="H173" s="25" t="s">
        <v>1077</v>
      </c>
      <c r="I173" s="151">
        <f t="shared" si="159"/>
        <v>189.67075000000003</v>
      </c>
      <c r="J173" s="116">
        <f t="shared" ref="J173:J174" si="194">+K173+L173</f>
        <v>564.99800000000005</v>
      </c>
      <c r="K173" s="116">
        <v>564.99800000000005</v>
      </c>
      <c r="L173" s="116">
        <v>0</v>
      </c>
      <c r="M173" s="116">
        <f t="shared" ref="M173" si="195">G173-F173</f>
        <v>3</v>
      </c>
      <c r="N173" s="116">
        <v>98.19</v>
      </c>
      <c r="O173" s="116">
        <f t="shared" ref="O173:O174" si="196">G173-F173+1</f>
        <v>4</v>
      </c>
      <c r="P173" s="116">
        <v>95.495000000000005</v>
      </c>
      <c r="Q173" s="116">
        <v>0</v>
      </c>
      <c r="R173" s="115">
        <f t="shared" si="169"/>
        <v>758.68300000000011</v>
      </c>
    </row>
    <row r="174" spans="1:18" ht="99" customHeight="1" x14ac:dyDescent="0.3">
      <c r="A174" s="23" t="s">
        <v>1079</v>
      </c>
      <c r="B174" s="24" t="s">
        <v>778</v>
      </c>
      <c r="C174" s="21" t="s">
        <v>329</v>
      </c>
      <c r="D174" s="22" t="s">
        <v>1141</v>
      </c>
      <c r="E174" s="25" t="s">
        <v>449</v>
      </c>
      <c r="F174" s="26">
        <v>45789</v>
      </c>
      <c r="G174" s="26">
        <v>45794</v>
      </c>
      <c r="H174" s="25" t="s">
        <v>1038</v>
      </c>
      <c r="I174" s="151">
        <f t="shared" si="159"/>
        <v>138.85666666666665</v>
      </c>
      <c r="J174" s="116">
        <f t="shared" si="194"/>
        <v>522.01800000000003</v>
      </c>
      <c r="K174" s="116">
        <v>522.01800000000003</v>
      </c>
      <c r="L174" s="116">
        <v>0</v>
      </c>
      <c r="M174" s="116">
        <v>4</v>
      </c>
      <c r="N174" s="116">
        <v>149.17099999999999</v>
      </c>
      <c r="O174" s="116">
        <f t="shared" si="196"/>
        <v>6</v>
      </c>
      <c r="P174" s="116">
        <v>142.762</v>
      </c>
      <c r="Q174" s="116">
        <v>19.189</v>
      </c>
      <c r="R174" s="115">
        <f t="shared" si="169"/>
        <v>833.14</v>
      </c>
    </row>
    <row r="175" spans="1:18" ht="99" customHeight="1" x14ac:dyDescent="0.3">
      <c r="A175" s="23" t="s">
        <v>1079</v>
      </c>
      <c r="B175" s="24" t="s">
        <v>779</v>
      </c>
      <c r="C175" s="21" t="s">
        <v>329</v>
      </c>
      <c r="D175" s="22" t="s">
        <v>1141</v>
      </c>
      <c r="E175" s="25" t="s">
        <v>561</v>
      </c>
      <c r="F175" s="26">
        <v>45789</v>
      </c>
      <c r="G175" s="26">
        <v>45794</v>
      </c>
      <c r="H175" s="25" t="s">
        <v>1038</v>
      </c>
      <c r="I175" s="151">
        <f t="shared" si="159"/>
        <v>138.85666666666665</v>
      </c>
      <c r="J175" s="116">
        <f t="shared" ref="J175:J176" si="197">+K175+L175</f>
        <v>522.01800000000003</v>
      </c>
      <c r="K175" s="116">
        <v>522.01800000000003</v>
      </c>
      <c r="L175" s="116">
        <v>0</v>
      </c>
      <c r="M175" s="116">
        <v>4</v>
      </c>
      <c r="N175" s="116">
        <v>149.17099999999999</v>
      </c>
      <c r="O175" s="116">
        <f t="shared" ref="O175:O176" si="198">G175-F175+1</f>
        <v>6</v>
      </c>
      <c r="P175" s="116">
        <v>142.762</v>
      </c>
      <c r="Q175" s="116">
        <v>19.189</v>
      </c>
      <c r="R175" s="115">
        <f t="shared" si="169"/>
        <v>833.14</v>
      </c>
    </row>
    <row r="176" spans="1:18" ht="141.75" customHeight="1" outlineLevel="1" x14ac:dyDescent="0.3">
      <c r="A176" s="23" t="s">
        <v>1079</v>
      </c>
      <c r="B176" s="24" t="s">
        <v>780</v>
      </c>
      <c r="C176" s="21" t="s">
        <v>329</v>
      </c>
      <c r="D176" s="22" t="s">
        <v>1142</v>
      </c>
      <c r="E176" s="25" t="s">
        <v>710</v>
      </c>
      <c r="F176" s="26">
        <v>45817</v>
      </c>
      <c r="G176" s="26">
        <v>45820</v>
      </c>
      <c r="H176" s="25" t="s">
        <v>1073</v>
      </c>
      <c r="I176" s="151">
        <f t="shared" si="159"/>
        <v>118.855</v>
      </c>
      <c r="J176" s="116">
        <f t="shared" si="197"/>
        <v>204.846</v>
      </c>
      <c r="K176" s="116">
        <v>204.846</v>
      </c>
      <c r="L176" s="116">
        <v>0</v>
      </c>
      <c r="M176" s="116">
        <f t="shared" ref="M176" si="199">G176-F176</f>
        <v>3</v>
      </c>
      <c r="N176" s="116">
        <v>95.497000000000014</v>
      </c>
      <c r="O176" s="116">
        <f t="shared" si="198"/>
        <v>4</v>
      </c>
      <c r="P176" s="116">
        <v>175.077</v>
      </c>
      <c r="Q176" s="116">
        <v>0</v>
      </c>
      <c r="R176" s="115">
        <f t="shared" si="169"/>
        <v>475.42</v>
      </c>
    </row>
    <row r="177" spans="1:18" ht="183" customHeight="1" outlineLevel="1" x14ac:dyDescent="0.3">
      <c r="A177" s="23" t="s">
        <v>1079</v>
      </c>
      <c r="B177" s="24" t="s">
        <v>781</v>
      </c>
      <c r="C177" s="21" t="s">
        <v>329</v>
      </c>
      <c r="D177" s="22" t="s">
        <v>1143</v>
      </c>
      <c r="E177" s="25" t="s">
        <v>784</v>
      </c>
      <c r="F177" s="26">
        <v>45817</v>
      </c>
      <c r="G177" s="26">
        <v>45819</v>
      </c>
      <c r="H177" s="25" t="s">
        <v>1073</v>
      </c>
      <c r="I177" s="151">
        <f t="shared" si="159"/>
        <v>164.99166666666667</v>
      </c>
      <c r="J177" s="116">
        <f t="shared" ref="J177:J179" si="200">+K177+L177</f>
        <v>278.44400000000002</v>
      </c>
      <c r="K177" s="116">
        <v>278.44400000000002</v>
      </c>
      <c r="L177" s="116">
        <v>0</v>
      </c>
      <c r="M177" s="116">
        <f t="shared" ref="M177:M179" si="201">G177-F177</f>
        <v>2</v>
      </c>
      <c r="N177" s="116">
        <v>85.284999999999997</v>
      </c>
      <c r="O177" s="116">
        <f t="shared" ref="O177:O179" si="202">G177-F177+1</f>
        <v>3</v>
      </c>
      <c r="P177" s="116">
        <v>131.24600000000001</v>
      </c>
      <c r="Q177" s="116">
        <v>0</v>
      </c>
      <c r="R177" s="115">
        <f t="shared" si="169"/>
        <v>494.97500000000002</v>
      </c>
    </row>
    <row r="178" spans="1:18" ht="106.5" customHeight="1" outlineLevel="1" x14ac:dyDescent="0.3">
      <c r="A178" s="23" t="s">
        <v>1079</v>
      </c>
      <c r="B178" s="24" t="s">
        <v>782</v>
      </c>
      <c r="C178" s="21" t="s">
        <v>329</v>
      </c>
      <c r="D178" s="22" t="s">
        <v>1144</v>
      </c>
      <c r="E178" s="25" t="s">
        <v>546</v>
      </c>
      <c r="F178" s="26">
        <v>45825</v>
      </c>
      <c r="G178" s="26">
        <v>45829</v>
      </c>
      <c r="H178" s="25" t="s">
        <v>191</v>
      </c>
      <c r="I178" s="151">
        <f t="shared" si="159"/>
        <v>140.95859999999999</v>
      </c>
      <c r="J178" s="116">
        <f t="shared" si="200"/>
        <v>262.08</v>
      </c>
      <c r="K178" s="116">
        <v>262.08</v>
      </c>
      <c r="L178" s="116">
        <v>0</v>
      </c>
      <c r="M178" s="116">
        <f t="shared" si="201"/>
        <v>4</v>
      </c>
      <c r="N178" s="116">
        <v>203.965</v>
      </c>
      <c r="O178" s="116">
        <f t="shared" si="202"/>
        <v>5</v>
      </c>
      <c r="P178" s="116">
        <v>238.74799999999999</v>
      </c>
      <c r="Q178" s="116">
        <v>0</v>
      </c>
      <c r="R178" s="115">
        <f t="shared" si="169"/>
        <v>704.79299999999989</v>
      </c>
    </row>
    <row r="179" spans="1:18" ht="93" customHeight="1" x14ac:dyDescent="0.3">
      <c r="A179" s="23" t="s">
        <v>1079</v>
      </c>
      <c r="B179" s="24" t="s">
        <v>783</v>
      </c>
      <c r="C179" s="21" t="s">
        <v>329</v>
      </c>
      <c r="D179" s="22" t="s">
        <v>1145</v>
      </c>
      <c r="E179" s="25" t="s">
        <v>225</v>
      </c>
      <c r="F179" s="26">
        <v>45834</v>
      </c>
      <c r="G179" s="26">
        <v>45836</v>
      </c>
      <c r="H179" s="25" t="s">
        <v>627</v>
      </c>
      <c r="I179" s="151">
        <f t="shared" si="159"/>
        <v>137.34366666666665</v>
      </c>
      <c r="J179" s="116">
        <f t="shared" si="200"/>
        <v>266.62099999999998</v>
      </c>
      <c r="K179" s="116">
        <v>266.62099999999998</v>
      </c>
      <c r="L179" s="116">
        <v>0</v>
      </c>
      <c r="M179" s="116">
        <f t="shared" si="201"/>
        <v>2</v>
      </c>
      <c r="N179" s="116">
        <v>0</v>
      </c>
      <c r="O179" s="116">
        <f t="shared" si="202"/>
        <v>3</v>
      </c>
      <c r="P179" s="116">
        <v>145.41</v>
      </c>
      <c r="Q179" s="116">
        <v>0</v>
      </c>
      <c r="R179" s="115">
        <f t="shared" si="169"/>
        <v>412.03099999999995</v>
      </c>
    </row>
    <row r="180" spans="1:18" s="49" customFormat="1" ht="58.5" customHeight="1" x14ac:dyDescent="0.3">
      <c r="A180" s="147" t="s">
        <v>786</v>
      </c>
      <c r="B180" s="148"/>
      <c r="C180" s="21"/>
      <c r="D180" s="140"/>
      <c r="E180" s="144"/>
      <c r="F180" s="149"/>
      <c r="G180" s="149"/>
      <c r="H180" s="144"/>
      <c r="I180" s="150">
        <f t="shared" si="159"/>
        <v>115.93596551724139</v>
      </c>
      <c r="J180" s="115">
        <f t="shared" ref="J180:Q180" si="203">SUM(J181:J189)</f>
        <v>758.58500000000004</v>
      </c>
      <c r="K180" s="115">
        <f t="shared" si="203"/>
        <v>758.58500000000004</v>
      </c>
      <c r="L180" s="115">
        <f t="shared" si="203"/>
        <v>0</v>
      </c>
      <c r="M180" s="115">
        <f t="shared" si="203"/>
        <v>20</v>
      </c>
      <c r="N180" s="115">
        <f t="shared" si="203"/>
        <v>1592.5909999999999</v>
      </c>
      <c r="O180" s="115">
        <f t="shared" si="203"/>
        <v>29</v>
      </c>
      <c r="P180" s="115">
        <f t="shared" si="203"/>
        <v>1010.9670000000001</v>
      </c>
      <c r="Q180" s="115">
        <f t="shared" si="203"/>
        <v>0</v>
      </c>
      <c r="R180" s="115">
        <f>SUM(R181:R189)</f>
        <v>3362.143</v>
      </c>
    </row>
    <row r="181" spans="1:18" ht="71.25" customHeight="1" x14ac:dyDescent="0.3">
      <c r="A181" s="23" t="s">
        <v>786</v>
      </c>
      <c r="B181" s="24" t="s">
        <v>45</v>
      </c>
      <c r="C181" s="21" t="s">
        <v>329</v>
      </c>
      <c r="D181" s="22" t="s">
        <v>257</v>
      </c>
      <c r="E181" s="25" t="s">
        <v>160</v>
      </c>
      <c r="F181" s="26">
        <v>45747</v>
      </c>
      <c r="G181" s="26">
        <v>45748</v>
      </c>
      <c r="H181" s="25" t="s">
        <v>1031</v>
      </c>
      <c r="I181" s="151">
        <f t="shared" si="159"/>
        <v>10.6585</v>
      </c>
      <c r="J181" s="116">
        <f t="shared" ref="J181" si="204">+K181+L181</f>
        <v>0</v>
      </c>
      <c r="K181" s="116">
        <v>0</v>
      </c>
      <c r="L181" s="116">
        <v>0</v>
      </c>
      <c r="M181" s="116">
        <f t="shared" ref="M181" si="205">G181-F181</f>
        <v>1</v>
      </c>
      <c r="N181" s="116">
        <v>21.317</v>
      </c>
      <c r="O181" s="116">
        <f t="shared" ref="O181" si="206">G181-F181+1</f>
        <v>2</v>
      </c>
      <c r="P181" s="116">
        <v>0</v>
      </c>
      <c r="Q181" s="116">
        <v>0</v>
      </c>
      <c r="R181" s="115">
        <f>J181+N181+P181+Q181</f>
        <v>21.317</v>
      </c>
    </row>
    <row r="182" spans="1:18" ht="71.25" customHeight="1" x14ac:dyDescent="0.3">
      <c r="A182" s="23" t="s">
        <v>786</v>
      </c>
      <c r="B182" s="24" t="s">
        <v>46</v>
      </c>
      <c r="C182" s="21" t="s">
        <v>329</v>
      </c>
      <c r="D182" s="22" t="s">
        <v>1146</v>
      </c>
      <c r="E182" s="25" t="s">
        <v>160</v>
      </c>
      <c r="F182" s="26">
        <v>45749</v>
      </c>
      <c r="G182" s="26">
        <v>45751</v>
      </c>
      <c r="H182" s="25" t="s">
        <v>184</v>
      </c>
      <c r="I182" s="151">
        <f t="shared" si="159"/>
        <v>94.080666666666673</v>
      </c>
      <c r="J182" s="116">
        <f t="shared" ref="J182:J183" si="207">+K182+L182</f>
        <v>0</v>
      </c>
      <c r="K182" s="116">
        <v>0</v>
      </c>
      <c r="L182" s="116">
        <v>0</v>
      </c>
      <c r="M182" s="116">
        <f t="shared" ref="M182:M183" si="208">G182-F182</f>
        <v>2</v>
      </c>
      <c r="N182" s="116">
        <v>127.9</v>
      </c>
      <c r="O182" s="116">
        <f t="shared" ref="O182:O183" si="209">G182-F182+1</f>
        <v>3</v>
      </c>
      <c r="P182" s="116">
        <v>154.34200000000001</v>
      </c>
      <c r="Q182" s="116">
        <v>0</v>
      </c>
      <c r="R182" s="115">
        <f t="shared" ref="R182:R189" si="210">J182+N182+P182+Q182</f>
        <v>282.24200000000002</v>
      </c>
    </row>
    <row r="183" spans="1:18" ht="65.25" customHeight="1" x14ac:dyDescent="0.3">
      <c r="A183" s="23" t="s">
        <v>786</v>
      </c>
      <c r="B183" s="24" t="s">
        <v>47</v>
      </c>
      <c r="C183" s="21" t="s">
        <v>329</v>
      </c>
      <c r="D183" s="22" t="s">
        <v>352</v>
      </c>
      <c r="E183" s="25" t="s">
        <v>160</v>
      </c>
      <c r="F183" s="26">
        <v>45761</v>
      </c>
      <c r="G183" s="26">
        <v>45764</v>
      </c>
      <c r="H183" s="25" t="s">
        <v>189</v>
      </c>
      <c r="I183" s="151">
        <f t="shared" si="159"/>
        <v>247.26249999999999</v>
      </c>
      <c r="J183" s="116">
        <f t="shared" si="207"/>
        <v>496.01900000000001</v>
      </c>
      <c r="K183" s="116">
        <v>496.01900000000001</v>
      </c>
      <c r="L183" s="116">
        <v>0</v>
      </c>
      <c r="M183" s="116">
        <f t="shared" si="208"/>
        <v>3</v>
      </c>
      <c r="N183" s="116">
        <v>245.42599999999999</v>
      </c>
      <c r="O183" s="116">
        <f t="shared" si="209"/>
        <v>4</v>
      </c>
      <c r="P183" s="116">
        <v>247.60499999999999</v>
      </c>
      <c r="Q183" s="116">
        <v>0</v>
      </c>
      <c r="R183" s="115">
        <f t="shared" si="210"/>
        <v>989.05</v>
      </c>
    </row>
    <row r="184" spans="1:18" ht="65.25" customHeight="1" x14ac:dyDescent="0.3">
      <c r="A184" s="23" t="s">
        <v>786</v>
      </c>
      <c r="B184" s="24" t="s">
        <v>104</v>
      </c>
      <c r="C184" s="21" t="s">
        <v>329</v>
      </c>
      <c r="D184" s="22" t="s">
        <v>474</v>
      </c>
      <c r="E184" s="25" t="s">
        <v>160</v>
      </c>
      <c r="F184" s="26">
        <v>45777</v>
      </c>
      <c r="G184" s="26">
        <v>45779</v>
      </c>
      <c r="H184" s="25" t="s">
        <v>189</v>
      </c>
      <c r="I184" s="151">
        <f t="shared" si="159"/>
        <v>203.32166666666669</v>
      </c>
      <c r="J184" s="116">
        <f t="shared" ref="J184" si="211">+K184+L184</f>
        <v>262.56599999999997</v>
      </c>
      <c r="K184" s="116">
        <v>262.56599999999997</v>
      </c>
      <c r="L184" s="116">
        <v>0</v>
      </c>
      <c r="M184" s="116">
        <f t="shared" ref="M184" si="212">G184-F184</f>
        <v>2</v>
      </c>
      <c r="N184" s="116">
        <v>162.79500000000002</v>
      </c>
      <c r="O184" s="116">
        <f t="shared" ref="O184" si="213">G184-F184+1</f>
        <v>3</v>
      </c>
      <c r="P184" s="116">
        <v>184.60400000000001</v>
      </c>
      <c r="Q184" s="116">
        <v>0</v>
      </c>
      <c r="R184" s="115">
        <f t="shared" si="210"/>
        <v>609.96500000000003</v>
      </c>
    </row>
    <row r="185" spans="1:18" ht="65.25" customHeight="1" x14ac:dyDescent="0.3">
      <c r="A185" s="23" t="s">
        <v>786</v>
      </c>
      <c r="B185" s="24" t="s">
        <v>105</v>
      </c>
      <c r="C185" s="21" t="s">
        <v>329</v>
      </c>
      <c r="D185" s="22" t="s">
        <v>589</v>
      </c>
      <c r="E185" s="25" t="s">
        <v>234</v>
      </c>
      <c r="F185" s="26">
        <v>45818</v>
      </c>
      <c r="G185" s="26">
        <v>45821</v>
      </c>
      <c r="H185" s="25" t="s">
        <v>189</v>
      </c>
      <c r="I185" s="151">
        <f t="shared" si="159"/>
        <v>183.78775000000002</v>
      </c>
      <c r="J185" s="116">
        <f t="shared" ref="J185:J186" si="214">+K185+L185</f>
        <v>0</v>
      </c>
      <c r="K185" s="116">
        <v>0</v>
      </c>
      <c r="L185" s="116">
        <v>0</v>
      </c>
      <c r="M185" s="116">
        <f t="shared" ref="M185:M186" si="215">G185-F185</f>
        <v>3</v>
      </c>
      <c r="N185" s="116">
        <v>492.495</v>
      </c>
      <c r="O185" s="116">
        <f t="shared" ref="O185:O186" si="216">G185-F185+1</f>
        <v>4</v>
      </c>
      <c r="P185" s="116">
        <v>242.65600000000001</v>
      </c>
      <c r="Q185" s="116">
        <v>0</v>
      </c>
      <c r="R185" s="115">
        <f t="shared" si="210"/>
        <v>735.15100000000007</v>
      </c>
    </row>
    <row r="186" spans="1:18" ht="65.25" customHeight="1" x14ac:dyDescent="0.3">
      <c r="A186" s="23" t="s">
        <v>786</v>
      </c>
      <c r="B186" s="24" t="s">
        <v>106</v>
      </c>
      <c r="C186" s="21" t="s">
        <v>329</v>
      </c>
      <c r="D186" s="22" t="s">
        <v>601</v>
      </c>
      <c r="E186" s="25" t="s">
        <v>602</v>
      </c>
      <c r="F186" s="26">
        <v>45818</v>
      </c>
      <c r="G186" s="26">
        <v>45820</v>
      </c>
      <c r="H186" s="25" t="s">
        <v>189</v>
      </c>
      <c r="I186" s="151">
        <f t="shared" si="159"/>
        <v>114.03233333333333</v>
      </c>
      <c r="J186" s="116">
        <f t="shared" si="214"/>
        <v>0</v>
      </c>
      <c r="K186" s="116">
        <v>0</v>
      </c>
      <c r="L186" s="116">
        <v>0</v>
      </c>
      <c r="M186" s="116">
        <f t="shared" si="215"/>
        <v>2</v>
      </c>
      <c r="N186" s="116">
        <v>160.33699999999999</v>
      </c>
      <c r="O186" s="116">
        <f t="shared" si="216"/>
        <v>3</v>
      </c>
      <c r="P186" s="116">
        <v>181.76</v>
      </c>
      <c r="Q186" s="116">
        <v>0</v>
      </c>
      <c r="R186" s="115">
        <f t="shared" si="210"/>
        <v>342.09699999999998</v>
      </c>
    </row>
    <row r="187" spans="1:18" ht="65.25" customHeight="1" x14ac:dyDescent="0.3">
      <c r="A187" s="23" t="s">
        <v>786</v>
      </c>
      <c r="B187" s="24" t="s">
        <v>311</v>
      </c>
      <c r="C187" s="21" t="s">
        <v>329</v>
      </c>
      <c r="D187" s="22" t="s">
        <v>601</v>
      </c>
      <c r="E187" s="25" t="s">
        <v>603</v>
      </c>
      <c r="F187" s="26">
        <v>45818</v>
      </c>
      <c r="G187" s="26">
        <v>45820</v>
      </c>
      <c r="H187" s="25" t="s">
        <v>189</v>
      </c>
      <c r="I187" s="151">
        <f t="shared" si="159"/>
        <v>53.445666666666661</v>
      </c>
      <c r="J187" s="116">
        <f t="shared" ref="J187" si="217">+K187+L187</f>
        <v>0</v>
      </c>
      <c r="K187" s="116">
        <v>0</v>
      </c>
      <c r="L187" s="116">
        <v>0</v>
      </c>
      <c r="M187" s="116">
        <f t="shared" ref="M187" si="218">G187-F187</f>
        <v>2</v>
      </c>
      <c r="N187" s="116">
        <v>160.33699999999999</v>
      </c>
      <c r="O187" s="116">
        <f t="shared" ref="O187" si="219">G187-F187+1</f>
        <v>3</v>
      </c>
      <c r="P187" s="116">
        <v>0</v>
      </c>
      <c r="Q187" s="116">
        <v>0</v>
      </c>
      <c r="R187" s="115">
        <f t="shared" si="210"/>
        <v>160.33699999999999</v>
      </c>
    </row>
    <row r="188" spans="1:18" ht="74.25" customHeight="1" x14ac:dyDescent="0.3">
      <c r="A188" s="23" t="s">
        <v>786</v>
      </c>
      <c r="B188" s="24" t="s">
        <v>787</v>
      </c>
      <c r="C188" s="21" t="s">
        <v>329</v>
      </c>
      <c r="D188" s="22" t="s">
        <v>601</v>
      </c>
      <c r="E188" s="25" t="s">
        <v>604</v>
      </c>
      <c r="F188" s="26">
        <v>45818</v>
      </c>
      <c r="G188" s="26">
        <v>45820</v>
      </c>
      <c r="H188" s="25" t="s">
        <v>189</v>
      </c>
      <c r="I188" s="151">
        <f t="shared" si="159"/>
        <v>53.445666666666661</v>
      </c>
      <c r="J188" s="116">
        <f t="shared" ref="J188:J189" si="220">+K188+L188</f>
        <v>0</v>
      </c>
      <c r="K188" s="116">
        <v>0</v>
      </c>
      <c r="L188" s="116">
        <v>0</v>
      </c>
      <c r="M188" s="116">
        <f t="shared" ref="M188:M189" si="221">G188-F188</f>
        <v>2</v>
      </c>
      <c r="N188" s="116">
        <v>160.33699999999999</v>
      </c>
      <c r="O188" s="116">
        <f t="shared" ref="O188:O189" si="222">G188-F188+1</f>
        <v>3</v>
      </c>
      <c r="P188" s="116">
        <v>0</v>
      </c>
      <c r="Q188" s="116">
        <v>0</v>
      </c>
      <c r="R188" s="115">
        <f t="shared" si="210"/>
        <v>160.33699999999999</v>
      </c>
    </row>
    <row r="189" spans="1:18" ht="75.75" customHeight="1" x14ac:dyDescent="0.3">
      <c r="A189" s="23" t="s">
        <v>786</v>
      </c>
      <c r="B189" s="24" t="s">
        <v>788</v>
      </c>
      <c r="C189" s="21" t="s">
        <v>329</v>
      </c>
      <c r="D189" s="22" t="s">
        <v>664</v>
      </c>
      <c r="E189" s="25" t="s">
        <v>234</v>
      </c>
      <c r="F189" s="26">
        <v>45832</v>
      </c>
      <c r="G189" s="26">
        <v>45835</v>
      </c>
      <c r="H189" s="25" t="s">
        <v>1067</v>
      </c>
      <c r="I189" s="151">
        <f t="shared" si="159"/>
        <v>15.41175</v>
      </c>
      <c r="J189" s="116">
        <f t="shared" si="220"/>
        <v>0</v>
      </c>
      <c r="K189" s="116">
        <v>0</v>
      </c>
      <c r="L189" s="116">
        <v>0</v>
      </c>
      <c r="M189" s="116">
        <f t="shared" si="221"/>
        <v>3</v>
      </c>
      <c r="N189" s="116">
        <v>61.646999999999998</v>
      </c>
      <c r="O189" s="116">
        <f t="shared" si="222"/>
        <v>4</v>
      </c>
      <c r="P189" s="116">
        <v>0</v>
      </c>
      <c r="Q189" s="116">
        <v>0</v>
      </c>
      <c r="R189" s="115">
        <f t="shared" si="210"/>
        <v>61.646999999999998</v>
      </c>
    </row>
    <row r="190" spans="1:18" s="49" customFormat="1" ht="78.75" customHeight="1" x14ac:dyDescent="0.3">
      <c r="A190" s="147" t="s">
        <v>789</v>
      </c>
      <c r="B190" s="148"/>
      <c r="C190" s="21"/>
      <c r="D190" s="140"/>
      <c r="E190" s="144"/>
      <c r="F190" s="149"/>
      <c r="G190" s="149"/>
      <c r="H190" s="144"/>
      <c r="I190" s="150">
        <f t="shared" si="159"/>
        <v>113.54678571428572</v>
      </c>
      <c r="J190" s="115">
        <f t="shared" ref="J190:Q190" si="223">SUM(J191:J193)</f>
        <v>537.30799999999999</v>
      </c>
      <c r="K190" s="115">
        <f t="shared" si="223"/>
        <v>537.30799999999999</v>
      </c>
      <c r="L190" s="115">
        <f t="shared" si="223"/>
        <v>0</v>
      </c>
      <c r="M190" s="115">
        <f t="shared" si="223"/>
        <v>11</v>
      </c>
      <c r="N190" s="115">
        <f t="shared" si="223"/>
        <v>240.48200000000003</v>
      </c>
      <c r="O190" s="115">
        <f t="shared" si="223"/>
        <v>14</v>
      </c>
      <c r="P190" s="115">
        <f t="shared" si="223"/>
        <v>811.86500000000001</v>
      </c>
      <c r="Q190" s="115">
        <f t="shared" si="223"/>
        <v>0</v>
      </c>
      <c r="R190" s="115">
        <f>SUM(R191:R193)</f>
        <v>1589.655</v>
      </c>
    </row>
    <row r="191" spans="1:18" ht="87.75" customHeight="1" x14ac:dyDescent="0.3">
      <c r="A191" s="23" t="s">
        <v>789</v>
      </c>
      <c r="B191" s="24" t="s">
        <v>48</v>
      </c>
      <c r="C191" s="21" t="s">
        <v>329</v>
      </c>
      <c r="D191" s="22" t="s">
        <v>597</v>
      </c>
      <c r="E191" s="25" t="s">
        <v>598</v>
      </c>
      <c r="F191" s="26">
        <v>45818</v>
      </c>
      <c r="G191" s="26">
        <v>45821</v>
      </c>
      <c r="H191" s="25" t="s">
        <v>1064</v>
      </c>
      <c r="I191" s="151">
        <f t="shared" si="159"/>
        <v>255.02474999999998</v>
      </c>
      <c r="J191" s="116">
        <f t="shared" ref="J191" si="224">+K191+L191</f>
        <v>537.30799999999999</v>
      </c>
      <c r="K191" s="116">
        <v>537.30799999999999</v>
      </c>
      <c r="L191" s="116">
        <v>0</v>
      </c>
      <c r="M191" s="116">
        <f t="shared" ref="M191" si="225">G191-F191</f>
        <v>3</v>
      </c>
      <c r="N191" s="116">
        <v>240.48200000000003</v>
      </c>
      <c r="O191" s="116">
        <f t="shared" ref="O191" si="226">G191-F191+1</f>
        <v>4</v>
      </c>
      <c r="P191" s="116">
        <v>242.309</v>
      </c>
      <c r="Q191" s="116">
        <v>0</v>
      </c>
      <c r="R191" s="115">
        <f>J191+N191+P191+Q191</f>
        <v>1020.0989999999999</v>
      </c>
    </row>
    <row r="192" spans="1:18" ht="87.75" customHeight="1" x14ac:dyDescent="0.3">
      <c r="A192" s="23" t="s">
        <v>789</v>
      </c>
      <c r="B192" s="24" t="s">
        <v>114</v>
      </c>
      <c r="C192" s="21" t="s">
        <v>329</v>
      </c>
      <c r="D192" s="22" t="s">
        <v>612</v>
      </c>
      <c r="E192" s="25" t="s">
        <v>598</v>
      </c>
      <c r="F192" s="26">
        <v>45824</v>
      </c>
      <c r="G192" s="26">
        <v>45828</v>
      </c>
      <c r="H192" s="25" t="s">
        <v>1043</v>
      </c>
      <c r="I192" s="151">
        <f t="shared" si="159"/>
        <v>56.955600000000004</v>
      </c>
      <c r="J192" s="116">
        <f t="shared" ref="J192" si="227">+K192+L192</f>
        <v>0</v>
      </c>
      <c r="K192" s="116">
        <v>0</v>
      </c>
      <c r="L192" s="116">
        <v>0</v>
      </c>
      <c r="M192" s="116">
        <f t="shared" ref="M192" si="228">G192-F192</f>
        <v>4</v>
      </c>
      <c r="N192" s="116">
        <v>0</v>
      </c>
      <c r="O192" s="116">
        <f t="shared" ref="O192" si="229">G192-F192+1</f>
        <v>5</v>
      </c>
      <c r="P192" s="116">
        <v>284.77800000000002</v>
      </c>
      <c r="Q192" s="116">
        <v>0</v>
      </c>
      <c r="R192" s="115">
        <f t="shared" ref="R192:R193" si="230">J192+N192+P192+Q192</f>
        <v>284.77800000000002</v>
      </c>
    </row>
    <row r="193" spans="1:18" ht="87.75" customHeight="1" x14ac:dyDescent="0.3">
      <c r="A193" s="23" t="s">
        <v>789</v>
      </c>
      <c r="B193" s="24" t="s">
        <v>115</v>
      </c>
      <c r="C193" s="21" t="s">
        <v>329</v>
      </c>
      <c r="D193" s="22" t="s">
        <v>613</v>
      </c>
      <c r="E193" s="25" t="s">
        <v>614</v>
      </c>
      <c r="F193" s="26">
        <v>45824</v>
      </c>
      <c r="G193" s="26">
        <v>45828</v>
      </c>
      <c r="H193" s="25" t="s">
        <v>1043</v>
      </c>
      <c r="I193" s="151">
        <f t="shared" si="159"/>
        <v>56.955600000000004</v>
      </c>
      <c r="J193" s="116">
        <f t="shared" ref="J193" si="231">+K193+L193</f>
        <v>0</v>
      </c>
      <c r="K193" s="116">
        <v>0</v>
      </c>
      <c r="L193" s="116">
        <v>0</v>
      </c>
      <c r="M193" s="116">
        <f t="shared" ref="M193" si="232">G193-F193</f>
        <v>4</v>
      </c>
      <c r="N193" s="116">
        <v>0</v>
      </c>
      <c r="O193" s="116">
        <f t="shared" ref="O193" si="233">G193-F193+1</f>
        <v>5</v>
      </c>
      <c r="P193" s="116">
        <v>284.77800000000002</v>
      </c>
      <c r="Q193" s="116">
        <v>0</v>
      </c>
      <c r="R193" s="115">
        <f t="shared" si="230"/>
        <v>284.77800000000002</v>
      </c>
    </row>
    <row r="194" spans="1:18" s="49" customFormat="1" ht="57.75" customHeight="1" x14ac:dyDescent="0.3">
      <c r="A194" s="147" t="s">
        <v>790</v>
      </c>
      <c r="B194" s="148"/>
      <c r="C194" s="21"/>
      <c r="D194" s="140"/>
      <c r="E194" s="144"/>
      <c r="F194" s="149"/>
      <c r="G194" s="149"/>
      <c r="H194" s="144"/>
      <c r="I194" s="150">
        <f t="shared" si="159"/>
        <v>123.52792473118279</v>
      </c>
      <c r="J194" s="115">
        <f t="shared" ref="J194:Q194" si="234">SUM(J195:J211)</f>
        <v>4286.0720000000001</v>
      </c>
      <c r="K194" s="115">
        <f t="shared" si="234"/>
        <v>4286.0720000000001</v>
      </c>
      <c r="L194" s="115">
        <f t="shared" si="234"/>
        <v>0</v>
      </c>
      <c r="M194" s="115">
        <f t="shared" si="234"/>
        <v>72</v>
      </c>
      <c r="N194" s="115">
        <f t="shared" si="234"/>
        <v>3656.6490000000003</v>
      </c>
      <c r="O194" s="115">
        <f t="shared" si="234"/>
        <v>93</v>
      </c>
      <c r="P194" s="115">
        <f t="shared" si="234"/>
        <v>3152.4660000000003</v>
      </c>
      <c r="Q194" s="115">
        <f t="shared" si="234"/>
        <v>392.91</v>
      </c>
      <c r="R194" s="115">
        <f>SUM(R195:R211)</f>
        <v>11488.097</v>
      </c>
    </row>
    <row r="195" spans="1:18" ht="69" customHeight="1" outlineLevel="1" x14ac:dyDescent="0.3">
      <c r="A195" s="23" t="s">
        <v>790</v>
      </c>
      <c r="B195" s="24" t="s">
        <v>49</v>
      </c>
      <c r="C195" s="21" t="s">
        <v>329</v>
      </c>
      <c r="D195" s="22" t="s">
        <v>363</v>
      </c>
      <c r="E195" s="25" t="s">
        <v>162</v>
      </c>
      <c r="F195" s="26">
        <v>45751</v>
      </c>
      <c r="G195" s="26">
        <v>45752</v>
      </c>
      <c r="H195" s="25" t="s">
        <v>191</v>
      </c>
      <c r="I195" s="151">
        <f t="shared" si="159"/>
        <v>87.971500000000006</v>
      </c>
      <c r="J195" s="116">
        <f t="shared" ref="J195" si="235">+K195+L195</f>
        <v>0</v>
      </c>
      <c r="K195" s="116">
        <v>0</v>
      </c>
      <c r="L195" s="116">
        <v>0</v>
      </c>
      <c r="M195" s="116">
        <f t="shared" ref="M195" si="236">G195-F195</f>
        <v>1</v>
      </c>
      <c r="N195" s="116">
        <v>83.888000000000005</v>
      </c>
      <c r="O195" s="116">
        <f t="shared" ref="O195" si="237">G195-F195+1</f>
        <v>2</v>
      </c>
      <c r="P195" s="116">
        <v>92.055000000000007</v>
      </c>
      <c r="Q195" s="116">
        <v>0</v>
      </c>
      <c r="R195" s="115">
        <f>J195+N195+P195+Q195</f>
        <v>175.94300000000001</v>
      </c>
    </row>
    <row r="196" spans="1:18" ht="76.5" customHeight="1" outlineLevel="1" x14ac:dyDescent="0.3">
      <c r="A196" s="23" t="s">
        <v>790</v>
      </c>
      <c r="B196" s="24" t="s">
        <v>50</v>
      </c>
      <c r="C196" s="21" t="s">
        <v>329</v>
      </c>
      <c r="D196" s="22" t="s">
        <v>810</v>
      </c>
      <c r="E196" s="25" t="s">
        <v>207</v>
      </c>
      <c r="F196" s="26">
        <v>45751</v>
      </c>
      <c r="G196" s="26">
        <v>45752</v>
      </c>
      <c r="H196" s="25" t="s">
        <v>191</v>
      </c>
      <c r="I196" s="151">
        <f t="shared" si="159"/>
        <v>239.06199999999998</v>
      </c>
      <c r="J196" s="116">
        <f>+K196+L196</f>
        <v>256.08100000000002</v>
      </c>
      <c r="K196" s="116">
        <v>256.08100000000002</v>
      </c>
      <c r="L196" s="116">
        <v>0</v>
      </c>
      <c r="M196" s="116">
        <f>G196-F196</f>
        <v>1</v>
      </c>
      <c r="N196" s="116">
        <f>49.086+81.026</f>
        <v>130.11199999999999</v>
      </c>
      <c r="O196" s="116">
        <f>G196-F196+1</f>
        <v>2</v>
      </c>
      <c r="P196" s="116">
        <v>91.930999999999997</v>
      </c>
      <c r="Q196" s="116">
        <v>0</v>
      </c>
      <c r="R196" s="115">
        <f t="shared" ref="R196:R210" si="238">J196+N196+P196+Q196</f>
        <v>478.12399999999997</v>
      </c>
    </row>
    <row r="197" spans="1:18" ht="76.5" customHeight="1" outlineLevel="1" x14ac:dyDescent="0.3">
      <c r="A197" s="23" t="s">
        <v>790</v>
      </c>
      <c r="B197" s="24" t="s">
        <v>51</v>
      </c>
      <c r="C197" s="21" t="s">
        <v>329</v>
      </c>
      <c r="D197" s="22" t="s">
        <v>1010</v>
      </c>
      <c r="E197" s="25" t="s">
        <v>161</v>
      </c>
      <c r="F197" s="26">
        <v>45753</v>
      </c>
      <c r="G197" s="26">
        <v>45756</v>
      </c>
      <c r="H197" s="25" t="s">
        <v>354</v>
      </c>
      <c r="I197" s="151">
        <f t="shared" si="159"/>
        <v>50.480249999999998</v>
      </c>
      <c r="J197" s="116">
        <f>+K197+L197</f>
        <v>0</v>
      </c>
      <c r="K197" s="116">
        <v>0</v>
      </c>
      <c r="L197" s="116">
        <v>0</v>
      </c>
      <c r="M197" s="116">
        <f>G197-F197</f>
        <v>3</v>
      </c>
      <c r="N197" s="116">
        <v>0</v>
      </c>
      <c r="O197" s="116">
        <f>G197-F197+1</f>
        <v>4</v>
      </c>
      <c r="P197" s="116">
        <v>201.92099999999999</v>
      </c>
      <c r="Q197" s="116">
        <v>0</v>
      </c>
      <c r="R197" s="115">
        <f t="shared" si="238"/>
        <v>201.92099999999999</v>
      </c>
    </row>
    <row r="198" spans="1:18" ht="72" customHeight="1" x14ac:dyDescent="0.3">
      <c r="A198" s="23" t="s">
        <v>790</v>
      </c>
      <c r="B198" s="24" t="s">
        <v>791</v>
      </c>
      <c r="C198" s="21" t="s">
        <v>329</v>
      </c>
      <c r="D198" s="22" t="s">
        <v>267</v>
      </c>
      <c r="E198" s="25" t="s">
        <v>268</v>
      </c>
      <c r="F198" s="26">
        <v>45747</v>
      </c>
      <c r="G198" s="26">
        <v>45750</v>
      </c>
      <c r="H198" s="25" t="s">
        <v>1039</v>
      </c>
      <c r="I198" s="151">
        <f t="shared" si="159"/>
        <v>77.719250000000002</v>
      </c>
      <c r="J198" s="116">
        <f t="shared" ref="J198:J200" si="239">+K198+L198</f>
        <v>259.90600000000001</v>
      </c>
      <c r="K198" s="116">
        <v>259.90600000000001</v>
      </c>
      <c r="L198" s="116">
        <v>0</v>
      </c>
      <c r="M198" s="116">
        <f t="shared" ref="M198:M200" si="240">G198-F198</f>
        <v>3</v>
      </c>
      <c r="N198" s="116">
        <v>50.970999999999997</v>
      </c>
      <c r="O198" s="116">
        <f t="shared" ref="O198:O200" si="241">G198-F198+1</f>
        <v>4</v>
      </c>
      <c r="P198" s="116">
        <v>0</v>
      </c>
      <c r="Q198" s="116">
        <v>0</v>
      </c>
      <c r="R198" s="115">
        <f t="shared" si="238"/>
        <v>310.87700000000001</v>
      </c>
    </row>
    <row r="199" spans="1:18" ht="72" customHeight="1" x14ac:dyDescent="0.3">
      <c r="A199" s="23" t="s">
        <v>790</v>
      </c>
      <c r="B199" s="24" t="s">
        <v>792</v>
      </c>
      <c r="C199" s="21" t="s">
        <v>329</v>
      </c>
      <c r="D199" s="22" t="s">
        <v>266</v>
      </c>
      <c r="E199" s="25" t="s">
        <v>162</v>
      </c>
      <c r="F199" s="26">
        <v>45747</v>
      </c>
      <c r="G199" s="26">
        <v>45750</v>
      </c>
      <c r="H199" s="25" t="s">
        <v>1039</v>
      </c>
      <c r="I199" s="151">
        <f t="shared" si="159"/>
        <v>48.616749999999996</v>
      </c>
      <c r="J199" s="116">
        <f t="shared" si="239"/>
        <v>142</v>
      </c>
      <c r="K199" s="116">
        <v>142</v>
      </c>
      <c r="L199" s="116">
        <v>0</v>
      </c>
      <c r="M199" s="116">
        <f t="shared" si="240"/>
        <v>3</v>
      </c>
      <c r="N199" s="116">
        <v>52.466999999999999</v>
      </c>
      <c r="O199" s="116">
        <f t="shared" si="241"/>
        <v>4</v>
      </c>
      <c r="P199" s="116">
        <v>0</v>
      </c>
      <c r="Q199" s="116">
        <v>0</v>
      </c>
      <c r="R199" s="115">
        <f t="shared" si="238"/>
        <v>194.46699999999998</v>
      </c>
    </row>
    <row r="200" spans="1:18" ht="72" customHeight="1" x14ac:dyDescent="0.3">
      <c r="A200" s="23" t="s">
        <v>790</v>
      </c>
      <c r="B200" s="24" t="s">
        <v>793</v>
      </c>
      <c r="C200" s="21" t="s">
        <v>329</v>
      </c>
      <c r="D200" s="22" t="s">
        <v>266</v>
      </c>
      <c r="E200" s="25" t="s">
        <v>207</v>
      </c>
      <c r="F200" s="26">
        <v>45747</v>
      </c>
      <c r="G200" s="26">
        <v>45750</v>
      </c>
      <c r="H200" s="25" t="s">
        <v>1039</v>
      </c>
      <c r="I200" s="151">
        <f t="shared" si="159"/>
        <v>65.109499999999997</v>
      </c>
      <c r="J200" s="116">
        <f t="shared" si="239"/>
        <v>189</v>
      </c>
      <c r="K200" s="116">
        <v>189</v>
      </c>
      <c r="L200" s="116">
        <v>0</v>
      </c>
      <c r="M200" s="116">
        <f t="shared" si="240"/>
        <v>3</v>
      </c>
      <c r="N200" s="116">
        <v>0</v>
      </c>
      <c r="O200" s="116">
        <f t="shared" si="241"/>
        <v>4</v>
      </c>
      <c r="P200" s="116">
        <v>0</v>
      </c>
      <c r="Q200" s="116">
        <f>51.438+20</f>
        <v>71.438000000000002</v>
      </c>
      <c r="R200" s="115">
        <f t="shared" si="238"/>
        <v>260.43799999999999</v>
      </c>
    </row>
    <row r="201" spans="1:18" ht="72.75" customHeight="1" outlineLevel="1" x14ac:dyDescent="0.3">
      <c r="A201" s="23" t="s">
        <v>790</v>
      </c>
      <c r="B201" s="24" t="s">
        <v>794</v>
      </c>
      <c r="C201" s="21" t="s">
        <v>329</v>
      </c>
      <c r="D201" s="22" t="s">
        <v>1022</v>
      </c>
      <c r="E201" s="25" t="s">
        <v>161</v>
      </c>
      <c r="F201" s="26">
        <v>45769</v>
      </c>
      <c r="G201" s="26">
        <v>45771</v>
      </c>
      <c r="H201" s="25" t="s">
        <v>1062</v>
      </c>
      <c r="I201" s="151">
        <f t="shared" si="159"/>
        <v>237.47866666666667</v>
      </c>
      <c r="J201" s="116">
        <f>+K201+L201</f>
        <v>473.07</v>
      </c>
      <c r="K201" s="116">
        <v>473.07</v>
      </c>
      <c r="L201" s="116">
        <v>0</v>
      </c>
      <c r="M201" s="116">
        <f>G201-F201</f>
        <v>2</v>
      </c>
      <c r="N201" s="116">
        <v>115.06</v>
      </c>
      <c r="O201" s="116">
        <f>G201-F201+1</f>
        <v>3</v>
      </c>
      <c r="P201" s="116">
        <v>124.306</v>
      </c>
      <c r="Q201" s="116">
        <v>0</v>
      </c>
      <c r="R201" s="115">
        <f t="shared" si="238"/>
        <v>712.43600000000004</v>
      </c>
    </row>
    <row r="202" spans="1:18" ht="72" customHeight="1" x14ac:dyDescent="0.3">
      <c r="A202" s="23" t="s">
        <v>790</v>
      </c>
      <c r="B202" s="24" t="s">
        <v>795</v>
      </c>
      <c r="C202" s="21" t="s">
        <v>329</v>
      </c>
      <c r="D202" s="22" t="s">
        <v>445</v>
      </c>
      <c r="E202" s="25" t="s">
        <v>207</v>
      </c>
      <c r="F202" s="26">
        <v>45774</v>
      </c>
      <c r="G202" s="26">
        <v>45775</v>
      </c>
      <c r="H202" s="25" t="s">
        <v>1039</v>
      </c>
      <c r="I202" s="151">
        <f t="shared" si="159"/>
        <v>102.47399999999999</v>
      </c>
      <c r="J202" s="116">
        <f t="shared" ref="J202" si="242">+K202+L202</f>
        <v>0</v>
      </c>
      <c r="K202" s="116">
        <v>0</v>
      </c>
      <c r="L202" s="116">
        <v>0</v>
      </c>
      <c r="M202" s="116">
        <f t="shared" ref="M202" si="243">G202-F202</f>
        <v>1</v>
      </c>
      <c r="N202" s="116">
        <v>89.731999999999999</v>
      </c>
      <c r="O202" s="116">
        <f t="shared" ref="O202" si="244">G202-F202+1</f>
        <v>2</v>
      </c>
      <c r="P202" s="116">
        <v>115.21599999999999</v>
      </c>
      <c r="Q202" s="116">
        <v>0</v>
      </c>
      <c r="R202" s="115">
        <f t="shared" si="238"/>
        <v>204.94799999999998</v>
      </c>
    </row>
    <row r="203" spans="1:18" ht="130.5" customHeight="1" x14ac:dyDescent="0.3">
      <c r="A203" s="23" t="s">
        <v>790</v>
      </c>
      <c r="B203" s="24" t="s">
        <v>796</v>
      </c>
      <c r="C203" s="21" t="s">
        <v>329</v>
      </c>
      <c r="D203" s="22" t="s">
        <v>464</v>
      </c>
      <c r="E203" s="25" t="s">
        <v>263</v>
      </c>
      <c r="F203" s="26">
        <v>45780</v>
      </c>
      <c r="G203" s="26">
        <v>45786</v>
      </c>
      <c r="H203" s="25" t="s">
        <v>1051</v>
      </c>
      <c r="I203" s="151">
        <f t="shared" si="159"/>
        <v>126.309</v>
      </c>
      <c r="J203" s="116">
        <f t="shared" ref="J203" si="245">+K203+L203</f>
        <v>209.982</v>
      </c>
      <c r="K203" s="116">
        <v>209.982</v>
      </c>
      <c r="L203" s="116">
        <v>0</v>
      </c>
      <c r="M203" s="116">
        <f t="shared" ref="M203" si="246">G203-F203</f>
        <v>6</v>
      </c>
      <c r="N203" s="116">
        <v>420.95800000000003</v>
      </c>
      <c r="O203" s="116">
        <f t="shared" ref="O203" si="247">G203-F203+1</f>
        <v>7</v>
      </c>
      <c r="P203" s="116">
        <v>189.21199999999999</v>
      </c>
      <c r="Q203" s="116">
        <f>14.7+6+43.311</f>
        <v>64.010999999999996</v>
      </c>
      <c r="R203" s="115">
        <f t="shared" si="238"/>
        <v>884.16300000000001</v>
      </c>
    </row>
    <row r="204" spans="1:18" ht="94.5" customHeight="1" x14ac:dyDescent="0.3">
      <c r="A204" s="23" t="s">
        <v>790</v>
      </c>
      <c r="B204" s="24" t="s">
        <v>797</v>
      </c>
      <c r="C204" s="21" t="s">
        <v>329</v>
      </c>
      <c r="D204" s="22" t="s">
        <v>502</v>
      </c>
      <c r="E204" s="25" t="s">
        <v>248</v>
      </c>
      <c r="F204" s="26">
        <v>45797</v>
      </c>
      <c r="G204" s="26">
        <v>45800</v>
      </c>
      <c r="H204" s="25" t="s">
        <v>184</v>
      </c>
      <c r="I204" s="151">
        <f t="shared" ref="I204:I267" si="248">R204/O204</f>
        <v>180.60274999999999</v>
      </c>
      <c r="J204" s="116">
        <f t="shared" ref="J204" si="249">+K204+L204</f>
        <v>284.66699999999997</v>
      </c>
      <c r="K204" s="116">
        <v>284.66699999999997</v>
      </c>
      <c r="L204" s="116">
        <v>0</v>
      </c>
      <c r="M204" s="116">
        <f t="shared" ref="M204" si="250">G204-F204</f>
        <v>3</v>
      </c>
      <c r="N204" s="116">
        <v>183.59699999999998</v>
      </c>
      <c r="O204" s="116">
        <f t="shared" ref="O204" si="251">G204-F204+1</f>
        <v>4</v>
      </c>
      <c r="P204" s="116">
        <v>210.20099999999999</v>
      </c>
      <c r="Q204" s="116">
        <v>43.945999999999998</v>
      </c>
      <c r="R204" s="115">
        <f t="shared" si="238"/>
        <v>722.41099999999994</v>
      </c>
    </row>
    <row r="205" spans="1:18" ht="72.75" customHeight="1" outlineLevel="1" x14ac:dyDescent="0.3">
      <c r="A205" s="23" t="s">
        <v>790</v>
      </c>
      <c r="B205" s="24" t="s">
        <v>798</v>
      </c>
      <c r="C205" s="21" t="s">
        <v>329</v>
      </c>
      <c r="D205" s="22" t="s">
        <v>569</v>
      </c>
      <c r="E205" s="25" t="s">
        <v>161</v>
      </c>
      <c r="F205" s="26">
        <v>45810</v>
      </c>
      <c r="G205" s="26">
        <v>45811</v>
      </c>
      <c r="H205" s="25" t="s">
        <v>1065</v>
      </c>
      <c r="I205" s="151">
        <f t="shared" si="248"/>
        <v>29.98</v>
      </c>
      <c r="J205" s="116">
        <f>+K205+L205</f>
        <v>0</v>
      </c>
      <c r="K205" s="116">
        <v>0</v>
      </c>
      <c r="L205" s="116">
        <v>0</v>
      </c>
      <c r="M205" s="116">
        <f>G205-F205</f>
        <v>1</v>
      </c>
      <c r="N205" s="116">
        <v>0</v>
      </c>
      <c r="O205" s="116">
        <f>G205-F205+1</f>
        <v>2</v>
      </c>
      <c r="P205" s="116">
        <v>59.96</v>
      </c>
      <c r="Q205" s="116">
        <v>0</v>
      </c>
      <c r="R205" s="115">
        <f t="shared" si="238"/>
        <v>59.96</v>
      </c>
    </row>
    <row r="206" spans="1:18" ht="72.75" customHeight="1" outlineLevel="1" x14ac:dyDescent="0.3">
      <c r="A206" s="23" t="s">
        <v>790</v>
      </c>
      <c r="B206" s="24" t="s">
        <v>799</v>
      </c>
      <c r="C206" s="21" t="s">
        <v>329</v>
      </c>
      <c r="D206" s="22" t="s">
        <v>569</v>
      </c>
      <c r="E206" s="25" t="s">
        <v>161</v>
      </c>
      <c r="F206" s="26">
        <v>45812</v>
      </c>
      <c r="G206" s="26">
        <v>45814</v>
      </c>
      <c r="H206" s="25" t="s">
        <v>1047</v>
      </c>
      <c r="I206" s="151">
        <f t="shared" si="248"/>
        <v>31.517666666666667</v>
      </c>
      <c r="J206" s="116">
        <f>+K206+L206</f>
        <v>0</v>
      </c>
      <c r="K206" s="116">
        <v>0</v>
      </c>
      <c r="L206" s="116">
        <v>0</v>
      </c>
      <c r="M206" s="116">
        <f>G206-F206</f>
        <v>2</v>
      </c>
      <c r="N206" s="116">
        <v>0</v>
      </c>
      <c r="O206" s="116">
        <f>G206-F206+1</f>
        <v>3</v>
      </c>
      <c r="P206" s="116">
        <v>94.552999999999997</v>
      </c>
      <c r="Q206" s="116">
        <v>0</v>
      </c>
      <c r="R206" s="115">
        <f t="shared" si="238"/>
        <v>94.552999999999997</v>
      </c>
    </row>
    <row r="207" spans="1:18" ht="110.25" customHeight="1" outlineLevel="1" x14ac:dyDescent="0.3">
      <c r="A207" s="23" t="s">
        <v>790</v>
      </c>
      <c r="B207" s="24" t="s">
        <v>800</v>
      </c>
      <c r="C207" s="21" t="s">
        <v>329</v>
      </c>
      <c r="D207" s="22" t="s">
        <v>1011</v>
      </c>
      <c r="E207" s="25" t="s">
        <v>590</v>
      </c>
      <c r="F207" s="26">
        <v>45817</v>
      </c>
      <c r="G207" s="26">
        <v>45823</v>
      </c>
      <c r="H207" s="25" t="s">
        <v>191</v>
      </c>
      <c r="I207" s="151">
        <f t="shared" si="248"/>
        <v>185.1114285714286</v>
      </c>
      <c r="J207" s="116">
        <f>+K207+L207</f>
        <v>380.08199999999999</v>
      </c>
      <c r="K207" s="116">
        <v>380.08199999999999</v>
      </c>
      <c r="L207" s="116">
        <v>0</v>
      </c>
      <c r="M207" s="116">
        <f>G207-F207</f>
        <v>6</v>
      </c>
      <c r="N207" s="116">
        <f>205.288+305.138</f>
        <v>510.42599999999999</v>
      </c>
      <c r="O207" s="116">
        <f>G207-F207+1</f>
        <v>7</v>
      </c>
      <c r="P207" s="116">
        <v>333.36200000000002</v>
      </c>
      <c r="Q207" s="116">
        <f>12.15+59.76</f>
        <v>71.91</v>
      </c>
      <c r="R207" s="115">
        <f t="shared" si="238"/>
        <v>1295.7800000000002</v>
      </c>
    </row>
    <row r="208" spans="1:18" ht="123" customHeight="1" outlineLevel="1" x14ac:dyDescent="0.3">
      <c r="A208" s="23" t="s">
        <v>790</v>
      </c>
      <c r="B208" s="24" t="s">
        <v>801</v>
      </c>
      <c r="C208" s="21" t="s">
        <v>329</v>
      </c>
      <c r="D208" s="22" t="s">
        <v>1011</v>
      </c>
      <c r="E208" s="25" t="s">
        <v>218</v>
      </c>
      <c r="F208" s="26">
        <v>45817</v>
      </c>
      <c r="G208" s="26">
        <v>45823</v>
      </c>
      <c r="H208" s="25" t="s">
        <v>191</v>
      </c>
      <c r="I208" s="151">
        <f t="shared" si="248"/>
        <v>177.01142857142858</v>
      </c>
      <c r="J208" s="116">
        <f>+K208+L208</f>
        <v>380.08199999999999</v>
      </c>
      <c r="K208" s="116">
        <v>380.08199999999999</v>
      </c>
      <c r="L208" s="116">
        <v>0</v>
      </c>
      <c r="M208" s="116">
        <f>G208-F208</f>
        <v>6</v>
      </c>
      <c r="N208" s="116">
        <f>305.138+205.288</f>
        <v>510.42599999999999</v>
      </c>
      <c r="O208" s="116">
        <f>G208-F208+1</f>
        <v>7</v>
      </c>
      <c r="P208" s="116">
        <v>333.36200000000002</v>
      </c>
      <c r="Q208" s="116">
        <f>12.15+3.06</f>
        <v>15.21</v>
      </c>
      <c r="R208" s="115">
        <f t="shared" si="238"/>
        <v>1239.0800000000002</v>
      </c>
    </row>
    <row r="209" spans="1:18" ht="72" customHeight="1" x14ac:dyDescent="0.3">
      <c r="A209" s="23" t="s">
        <v>790</v>
      </c>
      <c r="B209" s="24" t="s">
        <v>802</v>
      </c>
      <c r="C209" s="21" t="s">
        <v>329</v>
      </c>
      <c r="D209" s="22" t="s">
        <v>609</v>
      </c>
      <c r="E209" s="25" t="s">
        <v>207</v>
      </c>
      <c r="F209" s="26">
        <v>45818</v>
      </c>
      <c r="G209" s="26">
        <v>45820</v>
      </c>
      <c r="H209" s="25" t="s">
        <v>191</v>
      </c>
      <c r="I209" s="151">
        <f t="shared" si="248"/>
        <v>259.83433333333335</v>
      </c>
      <c r="J209" s="116">
        <f t="shared" ref="J209" si="252">+K209+L209</f>
        <v>427.57100000000003</v>
      </c>
      <c r="K209" s="116">
        <v>427.57100000000003</v>
      </c>
      <c r="L209" s="116">
        <v>0</v>
      </c>
      <c r="M209" s="116">
        <f t="shared" ref="M209" si="253">G209-F209</f>
        <v>2</v>
      </c>
      <c r="N209" s="116">
        <f>101.841+68.567</f>
        <v>170.40799999999999</v>
      </c>
      <c r="O209" s="116">
        <f t="shared" ref="O209" si="254">G209-F209+1</f>
        <v>3</v>
      </c>
      <c r="P209" s="116">
        <v>143.04900000000001</v>
      </c>
      <c r="Q209" s="116">
        <v>38.475000000000001</v>
      </c>
      <c r="R209" s="115">
        <f t="shared" si="238"/>
        <v>779.50300000000004</v>
      </c>
    </row>
    <row r="210" spans="1:18" ht="123" customHeight="1" outlineLevel="1" x14ac:dyDescent="0.3">
      <c r="A210" s="23" t="s">
        <v>790</v>
      </c>
      <c r="B210" s="24" t="s">
        <v>803</v>
      </c>
      <c r="C210" s="21" t="s">
        <v>329</v>
      </c>
      <c r="D210" s="22" t="s">
        <v>1023</v>
      </c>
      <c r="E210" s="25" t="s">
        <v>637</v>
      </c>
      <c r="F210" s="26">
        <v>45831</v>
      </c>
      <c r="G210" s="26">
        <v>45833</v>
      </c>
      <c r="H210" s="25" t="s">
        <v>1049</v>
      </c>
      <c r="I210" s="151">
        <f t="shared" si="248"/>
        <v>49.173500000000004</v>
      </c>
      <c r="J210" s="116">
        <f>+K210+L210</f>
        <v>0</v>
      </c>
      <c r="K210" s="116">
        <v>0</v>
      </c>
      <c r="L210" s="116">
        <v>0</v>
      </c>
      <c r="M210" s="116">
        <f>G210-F210</f>
        <v>2</v>
      </c>
      <c r="N210" s="116">
        <v>0</v>
      </c>
      <c r="O210" s="116">
        <v>2</v>
      </c>
      <c r="P210" s="116">
        <v>61.347000000000001</v>
      </c>
      <c r="Q210" s="116">
        <v>37</v>
      </c>
      <c r="R210" s="115">
        <f t="shared" si="238"/>
        <v>98.347000000000008</v>
      </c>
    </row>
    <row r="211" spans="1:18" s="157" customFormat="1" ht="58.5" customHeight="1" x14ac:dyDescent="0.3">
      <c r="A211" s="152" t="s">
        <v>1149</v>
      </c>
      <c r="B211" s="158"/>
      <c r="C211" s="21"/>
      <c r="D211" s="141"/>
      <c r="E211" s="145"/>
      <c r="F211" s="154"/>
      <c r="G211" s="154"/>
      <c r="H211" s="145"/>
      <c r="I211" s="155">
        <f t="shared" si="248"/>
        <v>114.39836363636363</v>
      </c>
      <c r="J211" s="156">
        <f t="shared" ref="J211:Q211" si="255">SUM(J212:J217)</f>
        <v>1283.6309999999999</v>
      </c>
      <c r="K211" s="156">
        <f t="shared" si="255"/>
        <v>1283.6309999999999</v>
      </c>
      <c r="L211" s="156">
        <f t="shared" si="255"/>
        <v>0</v>
      </c>
      <c r="M211" s="156">
        <f t="shared" si="255"/>
        <v>27</v>
      </c>
      <c r="N211" s="156">
        <f t="shared" si="255"/>
        <v>1338.604</v>
      </c>
      <c r="O211" s="156">
        <f t="shared" si="255"/>
        <v>33</v>
      </c>
      <c r="P211" s="156">
        <f t="shared" si="255"/>
        <v>1101.991</v>
      </c>
      <c r="Q211" s="156">
        <f t="shared" si="255"/>
        <v>50.919999999999995</v>
      </c>
      <c r="R211" s="156">
        <f>SUM(R212:R217)</f>
        <v>3775.1459999999997</v>
      </c>
    </row>
    <row r="212" spans="1:18" ht="141.75" customHeight="1" x14ac:dyDescent="0.3">
      <c r="A212" s="23" t="s">
        <v>790</v>
      </c>
      <c r="B212" s="24" t="s">
        <v>804</v>
      </c>
      <c r="C212" s="21" t="s">
        <v>329</v>
      </c>
      <c r="D212" s="22" t="s">
        <v>444</v>
      </c>
      <c r="E212" s="25" t="s">
        <v>216</v>
      </c>
      <c r="F212" s="26">
        <v>45770</v>
      </c>
      <c r="G212" s="26">
        <v>45772</v>
      </c>
      <c r="H212" s="25" t="s">
        <v>179</v>
      </c>
      <c r="I212" s="151">
        <f t="shared" si="248"/>
        <v>115.86</v>
      </c>
      <c r="J212" s="116">
        <f t="shared" ref="J212:J213" si="256">+K212+L212</f>
        <v>173.68100000000001</v>
      </c>
      <c r="K212" s="116">
        <v>173.68100000000001</v>
      </c>
      <c r="L212" s="116">
        <v>0</v>
      </c>
      <c r="M212" s="116">
        <f t="shared" ref="M212:M213" si="257">G212-F212</f>
        <v>2</v>
      </c>
      <c r="N212" s="116">
        <v>75.73</v>
      </c>
      <c r="O212" s="116">
        <f>G212-F212+1</f>
        <v>3</v>
      </c>
      <c r="P212" s="116">
        <v>98.168999999999997</v>
      </c>
      <c r="Q212" s="116">
        <v>0</v>
      </c>
      <c r="R212" s="115">
        <f>J212+N212+P212+Q212</f>
        <v>347.58</v>
      </c>
    </row>
    <row r="213" spans="1:18" ht="143.25" customHeight="1" x14ac:dyDescent="0.3">
      <c r="A213" s="23" t="s">
        <v>790</v>
      </c>
      <c r="B213" s="24" t="s">
        <v>805</v>
      </c>
      <c r="C213" s="21" t="s">
        <v>329</v>
      </c>
      <c r="D213" s="22" t="s">
        <v>464</v>
      </c>
      <c r="E213" s="25" t="s">
        <v>215</v>
      </c>
      <c r="F213" s="26">
        <v>45780</v>
      </c>
      <c r="G213" s="26">
        <v>45786</v>
      </c>
      <c r="H213" s="25" t="s">
        <v>1051</v>
      </c>
      <c r="I213" s="151">
        <f t="shared" si="248"/>
        <v>119.61885714285714</v>
      </c>
      <c r="J213" s="116">
        <f t="shared" si="256"/>
        <v>209.982</v>
      </c>
      <c r="K213" s="116">
        <v>209.982</v>
      </c>
      <c r="L213" s="116">
        <v>0</v>
      </c>
      <c r="M213" s="116">
        <f t="shared" si="257"/>
        <v>6</v>
      </c>
      <c r="N213" s="116">
        <v>420.95800000000003</v>
      </c>
      <c r="O213" s="116">
        <f t="shared" ref="O213" si="258">G213-F213+1</f>
        <v>7</v>
      </c>
      <c r="P213" s="116">
        <v>189.21199999999999</v>
      </c>
      <c r="Q213" s="116">
        <f>14.7+2.48</f>
        <v>17.18</v>
      </c>
      <c r="R213" s="115">
        <f t="shared" ref="R213:R217" si="259">J213+N213+P213+Q213</f>
        <v>837.33199999999999</v>
      </c>
    </row>
    <row r="214" spans="1:18" ht="143.25" customHeight="1" x14ac:dyDescent="0.3">
      <c r="A214" s="23" t="s">
        <v>790</v>
      </c>
      <c r="B214" s="24" t="s">
        <v>806</v>
      </c>
      <c r="C214" s="21" t="s">
        <v>329</v>
      </c>
      <c r="D214" s="22" t="s">
        <v>464</v>
      </c>
      <c r="E214" s="25" t="s">
        <v>216</v>
      </c>
      <c r="F214" s="26">
        <v>45780</v>
      </c>
      <c r="G214" s="26">
        <v>45786</v>
      </c>
      <c r="H214" s="25" t="s">
        <v>1051</v>
      </c>
      <c r="I214" s="151">
        <f t="shared" si="248"/>
        <v>119.57457142857143</v>
      </c>
      <c r="J214" s="116">
        <f t="shared" ref="J214" si="260">+K214+L214</f>
        <v>209.982</v>
      </c>
      <c r="K214" s="116">
        <v>209.982</v>
      </c>
      <c r="L214" s="116">
        <v>0</v>
      </c>
      <c r="M214" s="116">
        <f t="shared" ref="M214" si="261">G214-F214</f>
        <v>6</v>
      </c>
      <c r="N214" s="116">
        <v>420.95800000000003</v>
      </c>
      <c r="O214" s="116">
        <f t="shared" ref="O214" si="262">G214-F214+1</f>
        <v>7</v>
      </c>
      <c r="P214" s="116">
        <v>189.21199999999999</v>
      </c>
      <c r="Q214" s="116">
        <f>14.7+2.17</f>
        <v>16.869999999999997</v>
      </c>
      <c r="R214" s="115">
        <f t="shared" si="259"/>
        <v>837.02200000000005</v>
      </c>
    </row>
    <row r="215" spans="1:18" ht="143.25" customHeight="1" x14ac:dyDescent="0.3">
      <c r="A215" s="23" t="s">
        <v>790</v>
      </c>
      <c r="B215" s="24" t="s">
        <v>807</v>
      </c>
      <c r="C215" s="21" t="s">
        <v>329</v>
      </c>
      <c r="D215" s="22" t="s">
        <v>464</v>
      </c>
      <c r="E215" s="25" t="s">
        <v>217</v>
      </c>
      <c r="F215" s="26">
        <v>45780</v>
      </c>
      <c r="G215" s="26">
        <v>45786</v>
      </c>
      <c r="H215" s="25" t="s">
        <v>1051</v>
      </c>
      <c r="I215" s="151">
        <f t="shared" si="248"/>
        <v>119.57457142857143</v>
      </c>
      <c r="J215" s="116">
        <f t="shared" ref="J215:J216" si="263">+K215+L215</f>
        <v>209.982</v>
      </c>
      <c r="K215" s="116">
        <v>209.982</v>
      </c>
      <c r="L215" s="116">
        <v>0</v>
      </c>
      <c r="M215" s="116">
        <f t="shared" ref="M215:M216" si="264">G215-F215</f>
        <v>6</v>
      </c>
      <c r="N215" s="116">
        <v>420.95800000000003</v>
      </c>
      <c r="O215" s="116">
        <f t="shared" ref="O215:O216" si="265">G215-F215+1</f>
        <v>7</v>
      </c>
      <c r="P215" s="116">
        <v>189.21199999999999</v>
      </c>
      <c r="Q215" s="116">
        <f>14.7+2.17</f>
        <v>16.869999999999997</v>
      </c>
      <c r="R215" s="115">
        <f t="shared" si="259"/>
        <v>837.02200000000005</v>
      </c>
    </row>
    <row r="216" spans="1:18" ht="125.25" customHeight="1" x14ac:dyDescent="0.3">
      <c r="A216" s="23" t="s">
        <v>790</v>
      </c>
      <c r="B216" s="24" t="s">
        <v>808</v>
      </c>
      <c r="C216" s="21" t="s">
        <v>329</v>
      </c>
      <c r="D216" s="22" t="s">
        <v>634</v>
      </c>
      <c r="E216" s="25" t="s">
        <v>214</v>
      </c>
      <c r="F216" s="26">
        <v>45823</v>
      </c>
      <c r="G216" s="26">
        <v>45828</v>
      </c>
      <c r="H216" s="25" t="s">
        <v>191</v>
      </c>
      <c r="I216" s="151">
        <f t="shared" si="248"/>
        <v>128.47083333333333</v>
      </c>
      <c r="J216" s="116">
        <f t="shared" si="263"/>
        <v>480.00400000000002</v>
      </c>
      <c r="K216" s="116">
        <v>480.00400000000002</v>
      </c>
      <c r="L216" s="116">
        <v>0</v>
      </c>
      <c r="M216" s="116">
        <f t="shared" si="264"/>
        <v>5</v>
      </c>
      <c r="N216" s="116">
        <v>0</v>
      </c>
      <c r="O216" s="116">
        <f t="shared" si="265"/>
        <v>6</v>
      </c>
      <c r="P216" s="116">
        <v>290.82100000000003</v>
      </c>
      <c r="Q216" s="116">
        <v>0</v>
      </c>
      <c r="R216" s="115">
        <f t="shared" si="259"/>
        <v>770.82500000000005</v>
      </c>
    </row>
    <row r="217" spans="1:18" ht="125.25" customHeight="1" x14ac:dyDescent="0.3">
      <c r="A217" s="23" t="s">
        <v>790</v>
      </c>
      <c r="B217" s="24" t="s">
        <v>809</v>
      </c>
      <c r="C217" s="21" t="s">
        <v>329</v>
      </c>
      <c r="D217" s="22" t="s">
        <v>635</v>
      </c>
      <c r="E217" s="25" t="s">
        <v>214</v>
      </c>
      <c r="F217" s="26">
        <v>45831</v>
      </c>
      <c r="G217" s="26">
        <v>45833</v>
      </c>
      <c r="H217" s="25" t="s">
        <v>636</v>
      </c>
      <c r="I217" s="151">
        <f t="shared" si="248"/>
        <v>48.455000000000005</v>
      </c>
      <c r="J217" s="116">
        <f t="shared" ref="J217" si="266">+K217+L217</f>
        <v>0</v>
      </c>
      <c r="K217" s="116">
        <v>0</v>
      </c>
      <c r="L217" s="116">
        <v>0</v>
      </c>
      <c r="M217" s="116">
        <f t="shared" ref="M217" si="267">G217-F217</f>
        <v>2</v>
      </c>
      <c r="N217" s="116">
        <v>0</v>
      </c>
      <c r="O217" s="116">
        <f t="shared" ref="O217" si="268">G217-F217+1</f>
        <v>3</v>
      </c>
      <c r="P217" s="116">
        <v>145.36500000000001</v>
      </c>
      <c r="Q217" s="116">
        <v>0</v>
      </c>
      <c r="R217" s="115">
        <f t="shared" si="259"/>
        <v>145.36500000000001</v>
      </c>
    </row>
    <row r="218" spans="1:18" s="49" customFormat="1" x14ac:dyDescent="0.3">
      <c r="A218" s="147" t="s">
        <v>813</v>
      </c>
      <c r="B218" s="148"/>
      <c r="C218" s="21"/>
      <c r="D218" s="140"/>
      <c r="E218" s="144"/>
      <c r="F218" s="149"/>
      <c r="G218" s="149"/>
      <c r="H218" s="144"/>
      <c r="I218" s="150">
        <f t="shared" si="248"/>
        <v>113.6064388489209</v>
      </c>
      <c r="J218" s="115">
        <f t="shared" ref="J218:Q218" si="269">SUM(J219:J246)</f>
        <v>3839.9690000000001</v>
      </c>
      <c r="K218" s="115">
        <f t="shared" si="269"/>
        <v>3839.9690000000001</v>
      </c>
      <c r="L218" s="115">
        <f t="shared" si="269"/>
        <v>0</v>
      </c>
      <c r="M218" s="115">
        <f t="shared" si="269"/>
        <v>111</v>
      </c>
      <c r="N218" s="115">
        <f t="shared" si="269"/>
        <v>6337.5629999999992</v>
      </c>
      <c r="O218" s="115">
        <f t="shared" si="269"/>
        <v>139</v>
      </c>
      <c r="P218" s="115">
        <f t="shared" si="269"/>
        <v>5588.6429999999991</v>
      </c>
      <c r="Q218" s="115">
        <f t="shared" si="269"/>
        <v>25.119999999999997</v>
      </c>
      <c r="R218" s="115">
        <f>SUM(R219:R246)</f>
        <v>15791.295000000006</v>
      </c>
    </row>
    <row r="219" spans="1:18" ht="54" customHeight="1" outlineLevel="1" x14ac:dyDescent="0.3">
      <c r="A219" s="23" t="s">
        <v>813</v>
      </c>
      <c r="B219" s="24" t="s">
        <v>70</v>
      </c>
      <c r="C219" s="21" t="s">
        <v>329</v>
      </c>
      <c r="D219" s="22" t="s">
        <v>353</v>
      </c>
      <c r="E219" s="25" t="s">
        <v>205</v>
      </c>
      <c r="F219" s="26">
        <v>45753</v>
      </c>
      <c r="G219" s="26">
        <v>45756</v>
      </c>
      <c r="H219" s="25" t="s">
        <v>354</v>
      </c>
      <c r="I219" s="151">
        <f t="shared" si="248"/>
        <v>81.778999999999996</v>
      </c>
      <c r="J219" s="116">
        <f t="shared" ref="J219:J224" si="270">+K219+L219</f>
        <v>0</v>
      </c>
      <c r="K219" s="116">
        <v>0</v>
      </c>
      <c r="L219" s="116">
        <v>0</v>
      </c>
      <c r="M219" s="116">
        <f t="shared" ref="M219:M224" si="271">G219-F219</f>
        <v>3</v>
      </c>
      <c r="N219" s="116">
        <v>125.30800000000001</v>
      </c>
      <c r="O219" s="116">
        <f t="shared" ref="O219:O224" si="272">G219-F219+1</f>
        <v>4</v>
      </c>
      <c r="P219" s="116">
        <v>201.80799999999999</v>
      </c>
      <c r="Q219" s="116"/>
      <c r="R219" s="115">
        <f>J219+N219+P219+Q219</f>
        <v>327.11599999999999</v>
      </c>
    </row>
    <row r="220" spans="1:18" ht="54" customHeight="1" outlineLevel="1" x14ac:dyDescent="0.3">
      <c r="A220" s="23" t="s">
        <v>813</v>
      </c>
      <c r="B220" s="24" t="s">
        <v>71</v>
      </c>
      <c r="C220" s="21" t="s">
        <v>329</v>
      </c>
      <c r="D220" s="22" t="s">
        <v>410</v>
      </c>
      <c r="E220" s="25" t="s">
        <v>205</v>
      </c>
      <c r="F220" s="26">
        <v>45768</v>
      </c>
      <c r="G220" s="26">
        <v>45772</v>
      </c>
      <c r="H220" s="25" t="s">
        <v>411</v>
      </c>
      <c r="I220" s="151">
        <f t="shared" si="248"/>
        <v>324.57820000000004</v>
      </c>
      <c r="J220" s="116">
        <f t="shared" si="270"/>
        <v>574.07000000000005</v>
      </c>
      <c r="K220" s="116">
        <v>574.07000000000005</v>
      </c>
      <c r="L220" s="116">
        <v>0</v>
      </c>
      <c r="M220" s="116">
        <f t="shared" si="271"/>
        <v>4</v>
      </c>
      <c r="N220" s="116">
        <v>756.23800000000006</v>
      </c>
      <c r="O220" s="116">
        <f t="shared" si="272"/>
        <v>5</v>
      </c>
      <c r="P220" s="116">
        <v>287.58300000000003</v>
      </c>
      <c r="Q220" s="116">
        <v>5</v>
      </c>
      <c r="R220" s="115">
        <f t="shared" ref="R220:R246" si="273">J220+N220+P220+Q220</f>
        <v>1622.8910000000001</v>
      </c>
    </row>
    <row r="221" spans="1:18" ht="54" customHeight="1" outlineLevel="1" x14ac:dyDescent="0.3">
      <c r="A221" s="23" t="s">
        <v>813</v>
      </c>
      <c r="B221" s="24" t="s">
        <v>144</v>
      </c>
      <c r="C221" s="21" t="s">
        <v>329</v>
      </c>
      <c r="D221" s="22" t="s">
        <v>412</v>
      </c>
      <c r="E221" s="25" t="s">
        <v>413</v>
      </c>
      <c r="F221" s="26">
        <v>45768</v>
      </c>
      <c r="G221" s="26">
        <v>45773</v>
      </c>
      <c r="H221" s="25" t="s">
        <v>411</v>
      </c>
      <c r="I221" s="151">
        <f t="shared" si="248"/>
        <v>315.03666666666663</v>
      </c>
      <c r="J221" s="116">
        <f t="shared" si="270"/>
        <v>680.09799999999996</v>
      </c>
      <c r="K221" s="116">
        <v>680.09799999999996</v>
      </c>
      <c r="L221" s="116">
        <v>0</v>
      </c>
      <c r="M221" s="116">
        <f t="shared" si="271"/>
        <v>5</v>
      </c>
      <c r="N221" s="116">
        <v>860.02200000000005</v>
      </c>
      <c r="O221" s="116">
        <f t="shared" si="272"/>
        <v>6</v>
      </c>
      <c r="P221" s="116">
        <v>345.1</v>
      </c>
      <c r="Q221" s="116">
        <v>5</v>
      </c>
      <c r="R221" s="115">
        <f t="shared" si="273"/>
        <v>1890.2199999999998</v>
      </c>
    </row>
    <row r="222" spans="1:18" ht="81.75" customHeight="1" outlineLevel="1" x14ac:dyDescent="0.3">
      <c r="A222" s="23" t="s">
        <v>813</v>
      </c>
      <c r="B222" s="24" t="s">
        <v>145</v>
      </c>
      <c r="C222" s="21" t="s">
        <v>329</v>
      </c>
      <c r="D222" s="22" t="s">
        <v>412</v>
      </c>
      <c r="E222" s="25" t="s">
        <v>414</v>
      </c>
      <c r="F222" s="26">
        <v>45768</v>
      </c>
      <c r="G222" s="26">
        <v>45773</v>
      </c>
      <c r="H222" s="25" t="s">
        <v>411</v>
      </c>
      <c r="I222" s="151">
        <f t="shared" si="248"/>
        <v>280.15966666666668</v>
      </c>
      <c r="J222" s="116">
        <f t="shared" si="270"/>
        <v>680.09799999999996</v>
      </c>
      <c r="K222" s="116">
        <v>680.09799999999996</v>
      </c>
      <c r="L222" s="116">
        <v>0</v>
      </c>
      <c r="M222" s="116">
        <f t="shared" si="271"/>
        <v>5</v>
      </c>
      <c r="N222" s="116">
        <v>655.76</v>
      </c>
      <c r="O222" s="116">
        <f t="shared" si="272"/>
        <v>6</v>
      </c>
      <c r="P222" s="116">
        <v>345.1</v>
      </c>
      <c r="Q222" s="116"/>
      <c r="R222" s="115">
        <f t="shared" si="273"/>
        <v>1680.9580000000001</v>
      </c>
    </row>
    <row r="223" spans="1:18" ht="54" customHeight="1" outlineLevel="1" x14ac:dyDescent="0.3">
      <c r="A223" s="23" t="s">
        <v>813</v>
      </c>
      <c r="B223" s="24" t="s">
        <v>146</v>
      </c>
      <c r="C223" s="21" t="s">
        <v>329</v>
      </c>
      <c r="D223" s="22" t="s">
        <v>450</v>
      </c>
      <c r="E223" s="25" t="s">
        <v>205</v>
      </c>
      <c r="F223" s="26">
        <v>45780</v>
      </c>
      <c r="G223" s="26">
        <v>45784</v>
      </c>
      <c r="H223" s="25" t="s">
        <v>1042</v>
      </c>
      <c r="I223" s="151">
        <f t="shared" si="248"/>
        <v>222.09639999999999</v>
      </c>
      <c r="J223" s="116">
        <f t="shared" si="270"/>
        <v>217.27500000000001</v>
      </c>
      <c r="K223" s="116">
        <v>217.27500000000001</v>
      </c>
      <c r="L223" s="116">
        <v>0</v>
      </c>
      <c r="M223" s="116">
        <f t="shared" si="271"/>
        <v>4</v>
      </c>
      <c r="N223" s="116">
        <v>533.04200000000003</v>
      </c>
      <c r="O223" s="116">
        <f t="shared" si="272"/>
        <v>5</v>
      </c>
      <c r="P223" s="116">
        <v>360.16500000000002</v>
      </c>
      <c r="Q223" s="116"/>
      <c r="R223" s="115">
        <f t="shared" si="273"/>
        <v>1110.482</v>
      </c>
    </row>
    <row r="224" spans="1:18" ht="81.75" customHeight="1" outlineLevel="1" x14ac:dyDescent="0.3">
      <c r="A224" s="23" t="s">
        <v>813</v>
      </c>
      <c r="B224" s="24" t="s">
        <v>147</v>
      </c>
      <c r="C224" s="21" t="s">
        <v>329</v>
      </c>
      <c r="D224" s="22" t="s">
        <v>451</v>
      </c>
      <c r="E224" s="25" t="s">
        <v>414</v>
      </c>
      <c r="F224" s="26">
        <v>45780</v>
      </c>
      <c r="G224" s="26">
        <v>45784</v>
      </c>
      <c r="H224" s="25" t="s">
        <v>1042</v>
      </c>
      <c r="I224" s="151">
        <f t="shared" si="248"/>
        <v>148.8116</v>
      </c>
      <c r="J224" s="116">
        <f t="shared" si="270"/>
        <v>132.00800000000001</v>
      </c>
      <c r="K224" s="116">
        <v>132.00800000000001</v>
      </c>
      <c r="L224" s="116">
        <v>0</v>
      </c>
      <c r="M224" s="116">
        <f t="shared" si="271"/>
        <v>4</v>
      </c>
      <c r="N224" s="116">
        <v>251.88499999999999</v>
      </c>
      <c r="O224" s="116">
        <f t="shared" si="272"/>
        <v>5</v>
      </c>
      <c r="P224" s="116">
        <v>360.16500000000002</v>
      </c>
      <c r="Q224" s="116"/>
      <c r="R224" s="115">
        <f t="shared" si="273"/>
        <v>744.05799999999999</v>
      </c>
    </row>
    <row r="225" spans="1:18" ht="78.75" customHeight="1" outlineLevel="1" x14ac:dyDescent="0.3">
      <c r="A225" s="23" t="s">
        <v>813</v>
      </c>
      <c r="B225" s="24" t="s">
        <v>148</v>
      </c>
      <c r="C225" s="21" t="s">
        <v>329</v>
      </c>
      <c r="D225" s="22" t="s">
        <v>489</v>
      </c>
      <c r="E225" s="25" t="s">
        <v>205</v>
      </c>
      <c r="F225" s="26">
        <v>45790</v>
      </c>
      <c r="G225" s="26">
        <v>45793</v>
      </c>
      <c r="H225" s="25" t="s">
        <v>209</v>
      </c>
      <c r="I225" s="151">
        <f t="shared" si="248"/>
        <v>267.036</v>
      </c>
      <c r="J225" s="116">
        <f t="shared" ref="J225" si="274">+K225+L225</f>
        <v>349.589</v>
      </c>
      <c r="K225" s="116">
        <v>349.589</v>
      </c>
      <c r="L225" s="116">
        <v>0</v>
      </c>
      <c r="M225" s="116">
        <f t="shared" ref="M225" si="275">G225-F225</f>
        <v>3</v>
      </c>
      <c r="N225" s="116">
        <v>497.34199999999998</v>
      </c>
      <c r="O225" s="116">
        <f t="shared" ref="O225" si="276">G225-F225+1</f>
        <v>4</v>
      </c>
      <c r="P225" s="116">
        <v>221.21299999999999</v>
      </c>
      <c r="Q225" s="116"/>
      <c r="R225" s="115">
        <f t="shared" si="273"/>
        <v>1068.144</v>
      </c>
    </row>
    <row r="226" spans="1:18" ht="95.25" customHeight="1" outlineLevel="1" x14ac:dyDescent="0.3">
      <c r="A226" s="23" t="s">
        <v>813</v>
      </c>
      <c r="B226" s="24" t="s">
        <v>149</v>
      </c>
      <c r="C226" s="21" t="s">
        <v>329</v>
      </c>
      <c r="D226" s="22" t="s">
        <v>535</v>
      </c>
      <c r="E226" s="25" t="s">
        <v>414</v>
      </c>
      <c r="F226" s="26">
        <v>45790</v>
      </c>
      <c r="G226" s="26">
        <v>45793</v>
      </c>
      <c r="H226" s="25" t="s">
        <v>209</v>
      </c>
      <c r="I226" s="151">
        <f t="shared" si="248"/>
        <v>265.34199999999998</v>
      </c>
      <c r="J226" s="116">
        <f t="shared" ref="J226" si="277">+K226+L226</f>
        <v>323.78300000000002</v>
      </c>
      <c r="K226" s="116">
        <v>323.78300000000002</v>
      </c>
      <c r="L226" s="116">
        <v>0</v>
      </c>
      <c r="M226" s="116">
        <f t="shared" ref="M226" si="278">G226-F226</f>
        <v>3</v>
      </c>
      <c r="N226" s="116">
        <v>518.87099999999998</v>
      </c>
      <c r="O226" s="116">
        <f t="shared" ref="O226" si="279">G226-F226+1</f>
        <v>4</v>
      </c>
      <c r="P226" s="116">
        <v>218.714</v>
      </c>
      <c r="Q226" s="116"/>
      <c r="R226" s="115">
        <f t="shared" si="273"/>
        <v>1061.3679999999999</v>
      </c>
    </row>
    <row r="227" spans="1:18" ht="139.5" customHeight="1" outlineLevel="1" x14ac:dyDescent="0.3">
      <c r="A227" s="23" t="s">
        <v>813</v>
      </c>
      <c r="B227" s="24" t="s">
        <v>814</v>
      </c>
      <c r="C227" s="21" t="s">
        <v>329</v>
      </c>
      <c r="D227" s="22" t="s">
        <v>490</v>
      </c>
      <c r="E227" s="25" t="s">
        <v>491</v>
      </c>
      <c r="F227" s="26">
        <v>45789</v>
      </c>
      <c r="G227" s="26">
        <v>45800</v>
      </c>
      <c r="H227" s="25" t="s">
        <v>1070</v>
      </c>
      <c r="I227" s="151">
        <f t="shared" si="248"/>
        <v>107.42833333333333</v>
      </c>
      <c r="J227" s="116">
        <f t="shared" ref="J227" si="280">+K227+L227</f>
        <v>212.68600000000001</v>
      </c>
      <c r="K227" s="116">
        <v>212.68600000000001</v>
      </c>
      <c r="L227" s="116">
        <v>0</v>
      </c>
      <c r="M227" s="116">
        <f t="shared" ref="M227" si="281">G227-F227</f>
        <v>11</v>
      </c>
      <c r="N227" s="116">
        <v>683.87799999999993</v>
      </c>
      <c r="O227" s="116">
        <f t="shared" ref="O227" si="282">G227-F227+1</f>
        <v>12</v>
      </c>
      <c r="P227" s="116">
        <v>392.57600000000002</v>
      </c>
      <c r="Q227" s="116"/>
      <c r="R227" s="115">
        <f t="shared" si="273"/>
        <v>1289.1399999999999</v>
      </c>
    </row>
    <row r="228" spans="1:18" ht="90.75" customHeight="1" outlineLevel="1" x14ac:dyDescent="0.3">
      <c r="A228" s="23" t="s">
        <v>813</v>
      </c>
      <c r="B228" s="24" t="s">
        <v>815</v>
      </c>
      <c r="C228" s="21" t="s">
        <v>329</v>
      </c>
      <c r="D228" s="22" t="s">
        <v>531</v>
      </c>
      <c r="E228" s="25" t="s">
        <v>237</v>
      </c>
      <c r="F228" s="26">
        <v>45803</v>
      </c>
      <c r="G228" s="26">
        <v>45808</v>
      </c>
      <c r="H228" s="25" t="s">
        <v>181</v>
      </c>
      <c r="I228" s="151">
        <f t="shared" si="248"/>
        <v>28.578833333333336</v>
      </c>
      <c r="J228" s="116">
        <f t="shared" ref="J228" si="283">+K228+L228</f>
        <v>0</v>
      </c>
      <c r="K228" s="116">
        <v>0</v>
      </c>
      <c r="L228" s="116">
        <v>0</v>
      </c>
      <c r="M228" s="116">
        <f t="shared" ref="M228" si="284">G228-F228</f>
        <v>5</v>
      </c>
      <c r="N228" s="116">
        <v>0</v>
      </c>
      <c r="O228" s="116">
        <f t="shared" ref="O228" si="285">G228-F228+1</f>
        <v>6</v>
      </c>
      <c r="P228" s="116">
        <v>171.47300000000001</v>
      </c>
      <c r="Q228" s="116"/>
      <c r="R228" s="115">
        <f t="shared" si="273"/>
        <v>171.47300000000001</v>
      </c>
    </row>
    <row r="229" spans="1:18" ht="114" customHeight="1" outlineLevel="1" x14ac:dyDescent="0.3">
      <c r="A229" s="23" t="s">
        <v>813</v>
      </c>
      <c r="B229" s="24" t="s">
        <v>816</v>
      </c>
      <c r="C229" s="21" t="s">
        <v>329</v>
      </c>
      <c r="D229" s="22" t="s">
        <v>531</v>
      </c>
      <c r="E229" s="25" t="s">
        <v>532</v>
      </c>
      <c r="F229" s="26">
        <v>45803</v>
      </c>
      <c r="G229" s="26">
        <v>45808</v>
      </c>
      <c r="H229" s="25" t="s">
        <v>181</v>
      </c>
      <c r="I229" s="151">
        <f t="shared" si="248"/>
        <v>28.578833333333336</v>
      </c>
      <c r="J229" s="116">
        <f t="shared" ref="J229" si="286">+K229+L229</f>
        <v>0</v>
      </c>
      <c r="K229" s="116">
        <v>0</v>
      </c>
      <c r="L229" s="116">
        <v>0</v>
      </c>
      <c r="M229" s="116">
        <f t="shared" ref="M229" si="287">G229-F229</f>
        <v>5</v>
      </c>
      <c r="N229" s="116">
        <v>0</v>
      </c>
      <c r="O229" s="116">
        <f t="shared" ref="O229" si="288">G229-F229+1</f>
        <v>6</v>
      </c>
      <c r="P229" s="116">
        <v>171.47300000000001</v>
      </c>
      <c r="Q229" s="116"/>
      <c r="R229" s="115">
        <f t="shared" si="273"/>
        <v>171.47300000000001</v>
      </c>
    </row>
    <row r="230" spans="1:18" ht="140.25" customHeight="1" outlineLevel="1" x14ac:dyDescent="0.3">
      <c r="A230" s="23" t="s">
        <v>813</v>
      </c>
      <c r="B230" s="24" t="s">
        <v>817</v>
      </c>
      <c r="C230" s="21" t="s">
        <v>329</v>
      </c>
      <c r="D230" s="22" t="s">
        <v>536</v>
      </c>
      <c r="E230" s="25" t="s">
        <v>537</v>
      </c>
      <c r="F230" s="26">
        <v>45788</v>
      </c>
      <c r="G230" s="26">
        <v>45793</v>
      </c>
      <c r="H230" s="25" t="s">
        <v>1077</v>
      </c>
      <c r="I230" s="151">
        <f t="shared" si="248"/>
        <v>23.873999999999999</v>
      </c>
      <c r="J230" s="116">
        <f t="shared" ref="J230" si="289">+K230+L230</f>
        <v>0</v>
      </c>
      <c r="K230" s="116">
        <v>0</v>
      </c>
      <c r="L230" s="116">
        <v>0</v>
      </c>
      <c r="M230" s="116">
        <v>0</v>
      </c>
      <c r="N230" s="116">
        <v>0</v>
      </c>
      <c r="O230" s="116">
        <v>1</v>
      </c>
      <c r="P230" s="116">
        <v>23.873999999999999</v>
      </c>
      <c r="Q230" s="116"/>
      <c r="R230" s="115">
        <f t="shared" si="273"/>
        <v>23.873999999999999</v>
      </c>
    </row>
    <row r="231" spans="1:18" ht="101.25" customHeight="1" outlineLevel="1" x14ac:dyDescent="0.3">
      <c r="A231" s="23" t="s">
        <v>813</v>
      </c>
      <c r="B231" s="24" t="s">
        <v>818</v>
      </c>
      <c r="C231" s="21" t="s">
        <v>329</v>
      </c>
      <c r="D231" s="22" t="s">
        <v>536</v>
      </c>
      <c r="E231" s="25" t="s">
        <v>538</v>
      </c>
      <c r="F231" s="26">
        <v>45788</v>
      </c>
      <c r="G231" s="26">
        <v>45793</v>
      </c>
      <c r="H231" s="25" t="s">
        <v>1077</v>
      </c>
      <c r="I231" s="151">
        <f t="shared" si="248"/>
        <v>23.873999999999999</v>
      </c>
      <c r="J231" s="116">
        <f t="shared" ref="J231" si="290">+K231+L231</f>
        <v>0</v>
      </c>
      <c r="K231" s="116">
        <v>0</v>
      </c>
      <c r="L231" s="116">
        <v>0</v>
      </c>
      <c r="M231" s="116">
        <v>0</v>
      </c>
      <c r="N231" s="116">
        <v>0</v>
      </c>
      <c r="O231" s="116">
        <v>1</v>
      </c>
      <c r="P231" s="116">
        <v>23.873999999999999</v>
      </c>
      <c r="Q231" s="116"/>
      <c r="R231" s="115">
        <f t="shared" si="273"/>
        <v>23.873999999999999</v>
      </c>
    </row>
    <row r="232" spans="1:18" ht="125.25" customHeight="1" outlineLevel="1" x14ac:dyDescent="0.3">
      <c r="A232" s="23" t="s">
        <v>813</v>
      </c>
      <c r="B232" s="24" t="s">
        <v>819</v>
      </c>
      <c r="C232" s="21" t="s">
        <v>329</v>
      </c>
      <c r="D232" s="22" t="s">
        <v>536</v>
      </c>
      <c r="E232" s="25" t="s">
        <v>539</v>
      </c>
      <c r="F232" s="26">
        <v>45788</v>
      </c>
      <c r="G232" s="26">
        <v>45793</v>
      </c>
      <c r="H232" s="25" t="s">
        <v>1077</v>
      </c>
      <c r="I232" s="151">
        <f t="shared" si="248"/>
        <v>23.873999999999999</v>
      </c>
      <c r="J232" s="116">
        <f t="shared" ref="J232:J233" si="291">+K232+L232</f>
        <v>0</v>
      </c>
      <c r="K232" s="116">
        <v>0</v>
      </c>
      <c r="L232" s="116">
        <v>0</v>
      </c>
      <c r="M232" s="116">
        <v>0</v>
      </c>
      <c r="N232" s="116">
        <v>0</v>
      </c>
      <c r="O232" s="116">
        <v>1</v>
      </c>
      <c r="P232" s="116">
        <v>23.873999999999999</v>
      </c>
      <c r="Q232" s="116"/>
      <c r="R232" s="115">
        <f t="shared" si="273"/>
        <v>23.873999999999999</v>
      </c>
    </row>
    <row r="233" spans="1:18" ht="74.25" customHeight="1" outlineLevel="1" x14ac:dyDescent="0.3">
      <c r="A233" s="23" t="s">
        <v>813</v>
      </c>
      <c r="B233" s="24" t="s">
        <v>820</v>
      </c>
      <c r="C233" s="21" t="s">
        <v>329</v>
      </c>
      <c r="D233" s="22" t="s">
        <v>551</v>
      </c>
      <c r="E233" s="25" t="s">
        <v>552</v>
      </c>
      <c r="F233" s="26">
        <v>45810</v>
      </c>
      <c r="G233" s="26">
        <v>45813</v>
      </c>
      <c r="H233" s="25" t="s">
        <v>1065</v>
      </c>
      <c r="I233" s="151">
        <f t="shared" si="248"/>
        <v>29.934000000000001</v>
      </c>
      <c r="J233" s="116">
        <f t="shared" si="291"/>
        <v>0</v>
      </c>
      <c r="K233" s="116">
        <v>0</v>
      </c>
      <c r="L233" s="116">
        <v>0</v>
      </c>
      <c r="M233" s="116">
        <f t="shared" ref="M233" si="292">G233-F233</f>
        <v>3</v>
      </c>
      <c r="N233" s="116">
        <v>0</v>
      </c>
      <c r="O233" s="116">
        <f t="shared" ref="O233" si="293">G233-F233+1</f>
        <v>4</v>
      </c>
      <c r="P233" s="116">
        <v>119.736</v>
      </c>
      <c r="Q233" s="116"/>
      <c r="R233" s="115">
        <f t="shared" si="273"/>
        <v>119.736</v>
      </c>
    </row>
    <row r="234" spans="1:18" ht="60.75" customHeight="1" outlineLevel="1" x14ac:dyDescent="0.3">
      <c r="A234" s="23" t="s">
        <v>813</v>
      </c>
      <c r="B234" s="24" t="s">
        <v>821</v>
      </c>
      <c r="C234" s="21" t="s">
        <v>329</v>
      </c>
      <c r="D234" s="22" t="s">
        <v>551</v>
      </c>
      <c r="E234" s="25" t="s">
        <v>553</v>
      </c>
      <c r="F234" s="26">
        <v>45810</v>
      </c>
      <c r="G234" s="26">
        <v>45813</v>
      </c>
      <c r="H234" s="25" t="s">
        <v>1065</v>
      </c>
      <c r="I234" s="151">
        <f t="shared" si="248"/>
        <v>29.934000000000001</v>
      </c>
      <c r="J234" s="116">
        <f t="shared" ref="J234" si="294">+K234+L234</f>
        <v>0</v>
      </c>
      <c r="K234" s="116">
        <v>0</v>
      </c>
      <c r="L234" s="116">
        <v>0</v>
      </c>
      <c r="M234" s="116">
        <f t="shared" ref="M234" si="295">G234-F234</f>
        <v>3</v>
      </c>
      <c r="N234" s="116">
        <v>0</v>
      </c>
      <c r="O234" s="116">
        <f t="shared" ref="O234" si="296">G234-F234+1</f>
        <v>4</v>
      </c>
      <c r="P234" s="116">
        <v>119.736</v>
      </c>
      <c r="Q234" s="116"/>
      <c r="R234" s="115">
        <f t="shared" si="273"/>
        <v>119.736</v>
      </c>
    </row>
    <row r="235" spans="1:18" ht="96.75" customHeight="1" outlineLevel="1" x14ac:dyDescent="0.3">
      <c r="A235" s="23" t="s">
        <v>813</v>
      </c>
      <c r="B235" s="24" t="s">
        <v>822</v>
      </c>
      <c r="C235" s="21" t="s">
        <v>329</v>
      </c>
      <c r="D235" s="22" t="s">
        <v>551</v>
      </c>
      <c r="E235" s="25" t="s">
        <v>554</v>
      </c>
      <c r="F235" s="26">
        <v>45810</v>
      </c>
      <c r="G235" s="26">
        <v>45813</v>
      </c>
      <c r="H235" s="25" t="s">
        <v>1065</v>
      </c>
      <c r="I235" s="151">
        <f t="shared" si="248"/>
        <v>29.934000000000001</v>
      </c>
      <c r="J235" s="116">
        <f t="shared" ref="J235" si="297">+K235+L235</f>
        <v>0</v>
      </c>
      <c r="K235" s="116">
        <v>0</v>
      </c>
      <c r="L235" s="116">
        <v>0</v>
      </c>
      <c r="M235" s="116">
        <f t="shared" ref="M235" si="298">G235-F235</f>
        <v>3</v>
      </c>
      <c r="N235" s="116">
        <v>0</v>
      </c>
      <c r="O235" s="116">
        <f t="shared" ref="O235" si="299">G235-F235+1</f>
        <v>4</v>
      </c>
      <c r="P235" s="116">
        <v>119.736</v>
      </c>
      <c r="Q235" s="116"/>
      <c r="R235" s="115">
        <f t="shared" si="273"/>
        <v>119.736</v>
      </c>
    </row>
    <row r="236" spans="1:18" ht="120.75" outlineLevel="1" x14ac:dyDescent="0.3">
      <c r="A236" s="23" t="s">
        <v>813</v>
      </c>
      <c r="B236" s="24" t="s">
        <v>823</v>
      </c>
      <c r="C236" s="21" t="s">
        <v>329</v>
      </c>
      <c r="D236" s="22" t="s">
        <v>556</v>
      </c>
      <c r="E236" s="25" t="s">
        <v>555</v>
      </c>
      <c r="F236" s="26">
        <v>45810</v>
      </c>
      <c r="G236" s="26">
        <v>45813</v>
      </c>
      <c r="H236" s="25" t="s">
        <v>1065</v>
      </c>
      <c r="I236" s="151">
        <f t="shared" si="248"/>
        <v>29.934000000000001</v>
      </c>
      <c r="J236" s="116">
        <f t="shared" ref="J236" si="300">+K236+L236</f>
        <v>0</v>
      </c>
      <c r="K236" s="116">
        <v>0</v>
      </c>
      <c r="L236" s="116">
        <v>0</v>
      </c>
      <c r="M236" s="116">
        <f t="shared" ref="M236" si="301">G236-F236</f>
        <v>3</v>
      </c>
      <c r="N236" s="116">
        <v>0</v>
      </c>
      <c r="O236" s="116">
        <f t="shared" ref="O236" si="302">G236-F236+1</f>
        <v>4</v>
      </c>
      <c r="P236" s="116">
        <v>119.736</v>
      </c>
      <c r="Q236" s="116"/>
      <c r="R236" s="115">
        <f t="shared" si="273"/>
        <v>119.736</v>
      </c>
    </row>
    <row r="237" spans="1:18" ht="138" outlineLevel="1" x14ac:dyDescent="0.3">
      <c r="A237" s="23" t="s">
        <v>813</v>
      </c>
      <c r="B237" s="24" t="s">
        <v>824</v>
      </c>
      <c r="C237" s="21" t="s">
        <v>329</v>
      </c>
      <c r="D237" s="22" t="s">
        <v>556</v>
      </c>
      <c r="E237" s="25" t="s">
        <v>557</v>
      </c>
      <c r="F237" s="26">
        <v>45810</v>
      </c>
      <c r="G237" s="26">
        <v>45813</v>
      </c>
      <c r="H237" s="25" t="s">
        <v>1065</v>
      </c>
      <c r="I237" s="151">
        <f t="shared" si="248"/>
        <v>29.934000000000001</v>
      </c>
      <c r="J237" s="116">
        <f t="shared" ref="J237" si="303">+K237+L237</f>
        <v>0</v>
      </c>
      <c r="K237" s="116">
        <v>0</v>
      </c>
      <c r="L237" s="116">
        <v>0</v>
      </c>
      <c r="M237" s="116">
        <f t="shared" ref="M237" si="304">G237-F237</f>
        <v>3</v>
      </c>
      <c r="N237" s="116">
        <v>0</v>
      </c>
      <c r="O237" s="116">
        <f t="shared" ref="O237" si="305">G237-F237+1</f>
        <v>4</v>
      </c>
      <c r="P237" s="116">
        <v>119.736</v>
      </c>
      <c r="Q237" s="116"/>
      <c r="R237" s="115">
        <f t="shared" si="273"/>
        <v>119.736</v>
      </c>
    </row>
    <row r="238" spans="1:18" ht="155.25" outlineLevel="1" x14ac:dyDescent="0.3">
      <c r="A238" s="23" t="s">
        <v>813</v>
      </c>
      <c r="B238" s="24" t="s">
        <v>825</v>
      </c>
      <c r="C238" s="21" t="s">
        <v>329</v>
      </c>
      <c r="D238" s="22" t="s">
        <v>556</v>
      </c>
      <c r="E238" s="25" t="s">
        <v>558</v>
      </c>
      <c r="F238" s="26">
        <v>45810</v>
      </c>
      <c r="G238" s="26">
        <v>45813</v>
      </c>
      <c r="H238" s="25" t="s">
        <v>1065</v>
      </c>
      <c r="I238" s="151">
        <f t="shared" si="248"/>
        <v>29.934000000000001</v>
      </c>
      <c r="J238" s="116">
        <f t="shared" ref="J238" si="306">+K238+L238</f>
        <v>0</v>
      </c>
      <c r="K238" s="116">
        <v>0</v>
      </c>
      <c r="L238" s="116">
        <v>0</v>
      </c>
      <c r="M238" s="116">
        <f t="shared" ref="M238" si="307">G238-F238</f>
        <v>3</v>
      </c>
      <c r="N238" s="116">
        <v>0</v>
      </c>
      <c r="O238" s="116">
        <f t="shared" ref="O238" si="308">G238-F238+1</f>
        <v>4</v>
      </c>
      <c r="P238" s="116">
        <v>119.736</v>
      </c>
      <c r="Q238" s="116"/>
      <c r="R238" s="115">
        <f t="shared" si="273"/>
        <v>119.736</v>
      </c>
    </row>
    <row r="239" spans="1:18" ht="180" customHeight="1" outlineLevel="1" x14ac:dyDescent="0.3">
      <c r="A239" s="23" t="s">
        <v>813</v>
      </c>
      <c r="B239" s="24" t="s">
        <v>826</v>
      </c>
      <c r="C239" s="21" t="s">
        <v>329</v>
      </c>
      <c r="D239" s="22" t="s">
        <v>556</v>
      </c>
      <c r="E239" s="25" t="s">
        <v>559</v>
      </c>
      <c r="F239" s="26">
        <v>45810</v>
      </c>
      <c r="G239" s="26">
        <v>45813</v>
      </c>
      <c r="H239" s="25" t="s">
        <v>1065</v>
      </c>
      <c r="I239" s="151">
        <f t="shared" si="248"/>
        <v>29.934000000000001</v>
      </c>
      <c r="J239" s="116">
        <f t="shared" ref="J239" si="309">+K239+L239</f>
        <v>0</v>
      </c>
      <c r="K239" s="116">
        <v>0</v>
      </c>
      <c r="L239" s="116">
        <v>0</v>
      </c>
      <c r="M239" s="116">
        <f t="shared" ref="M239" si="310">G239-F239</f>
        <v>3</v>
      </c>
      <c r="N239" s="116">
        <v>0</v>
      </c>
      <c r="O239" s="116">
        <f t="shared" ref="O239" si="311">G239-F239+1</f>
        <v>4</v>
      </c>
      <c r="P239" s="116">
        <v>119.736</v>
      </c>
      <c r="Q239" s="116"/>
      <c r="R239" s="115">
        <f t="shared" si="273"/>
        <v>119.736</v>
      </c>
    </row>
    <row r="240" spans="1:18" ht="172.5" outlineLevel="1" x14ac:dyDescent="0.3">
      <c r="A240" s="23" t="s">
        <v>813</v>
      </c>
      <c r="B240" s="24" t="s">
        <v>827</v>
      </c>
      <c r="C240" s="21" t="s">
        <v>329</v>
      </c>
      <c r="D240" s="22" t="s">
        <v>556</v>
      </c>
      <c r="E240" s="25" t="s">
        <v>560</v>
      </c>
      <c r="F240" s="26">
        <v>45810</v>
      </c>
      <c r="G240" s="26">
        <v>45813</v>
      </c>
      <c r="H240" s="25" t="s">
        <v>1065</v>
      </c>
      <c r="I240" s="151">
        <f t="shared" si="248"/>
        <v>29.934000000000001</v>
      </c>
      <c r="J240" s="116">
        <f t="shared" ref="J240:J242" si="312">+K240+L240</f>
        <v>0</v>
      </c>
      <c r="K240" s="116">
        <v>0</v>
      </c>
      <c r="L240" s="116">
        <v>0</v>
      </c>
      <c r="M240" s="116">
        <f t="shared" ref="M240:M242" si="313">G240-F240</f>
        <v>3</v>
      </c>
      <c r="N240" s="116">
        <v>0</v>
      </c>
      <c r="O240" s="116">
        <f t="shared" ref="O240:O242" si="314">G240-F240+1</f>
        <v>4</v>
      </c>
      <c r="P240" s="116">
        <v>119.736</v>
      </c>
      <c r="Q240" s="116"/>
      <c r="R240" s="115">
        <f t="shared" si="273"/>
        <v>119.736</v>
      </c>
    </row>
    <row r="241" spans="1:18" ht="139.5" customHeight="1" outlineLevel="1" x14ac:dyDescent="0.3">
      <c r="A241" s="23" t="s">
        <v>813</v>
      </c>
      <c r="B241" s="24" t="s">
        <v>828</v>
      </c>
      <c r="C241" s="21" t="s">
        <v>329</v>
      </c>
      <c r="D241" s="22" t="s">
        <v>562</v>
      </c>
      <c r="E241" s="25" t="s">
        <v>563</v>
      </c>
      <c r="F241" s="26">
        <v>45809</v>
      </c>
      <c r="G241" s="26">
        <v>45828</v>
      </c>
      <c r="H241" s="25" t="s">
        <v>1070</v>
      </c>
      <c r="I241" s="151">
        <f t="shared" si="248"/>
        <v>99.362700000000004</v>
      </c>
      <c r="J241" s="116">
        <f t="shared" si="312"/>
        <v>154.77600000000001</v>
      </c>
      <c r="K241" s="116">
        <v>154.77600000000001</v>
      </c>
      <c r="L241" s="116">
        <v>0</v>
      </c>
      <c r="M241" s="116">
        <f t="shared" si="313"/>
        <v>19</v>
      </c>
      <c r="N241" s="116">
        <v>1187.123</v>
      </c>
      <c r="O241" s="116">
        <f t="shared" si="314"/>
        <v>20</v>
      </c>
      <c r="P241" s="116">
        <v>645.35500000000002</v>
      </c>
      <c r="Q241" s="116"/>
      <c r="R241" s="115">
        <f t="shared" si="273"/>
        <v>1987.2540000000001</v>
      </c>
    </row>
    <row r="242" spans="1:18" ht="63" customHeight="1" x14ac:dyDescent="0.3">
      <c r="A242" s="23" t="s">
        <v>813</v>
      </c>
      <c r="B242" s="24" t="s">
        <v>829</v>
      </c>
      <c r="C242" s="21" t="s">
        <v>329</v>
      </c>
      <c r="D242" s="22" t="s">
        <v>565</v>
      </c>
      <c r="E242" s="25" t="s">
        <v>566</v>
      </c>
      <c r="F242" s="26">
        <v>45816</v>
      </c>
      <c r="G242" s="26">
        <v>45822</v>
      </c>
      <c r="H242" s="25" t="s">
        <v>1070</v>
      </c>
      <c r="I242" s="151">
        <f t="shared" si="248"/>
        <v>32.251857142857141</v>
      </c>
      <c r="J242" s="116">
        <f t="shared" si="312"/>
        <v>0</v>
      </c>
      <c r="K242" s="116">
        <v>0</v>
      </c>
      <c r="L242" s="116">
        <v>0</v>
      </c>
      <c r="M242" s="116">
        <f t="shared" si="313"/>
        <v>6</v>
      </c>
      <c r="N242" s="116">
        <v>0</v>
      </c>
      <c r="O242" s="116">
        <f t="shared" si="314"/>
        <v>7</v>
      </c>
      <c r="P242" s="116">
        <v>225.76300000000001</v>
      </c>
      <c r="Q242" s="116">
        <v>0</v>
      </c>
      <c r="R242" s="115">
        <f t="shared" si="273"/>
        <v>225.76300000000001</v>
      </c>
    </row>
    <row r="243" spans="1:18" ht="132.75" customHeight="1" x14ac:dyDescent="0.3">
      <c r="A243" s="23" t="s">
        <v>813</v>
      </c>
      <c r="B243" s="24" t="s">
        <v>830</v>
      </c>
      <c r="C243" s="21" t="s">
        <v>329</v>
      </c>
      <c r="D243" s="22" t="s">
        <v>592</v>
      </c>
      <c r="E243" s="25" t="s">
        <v>593</v>
      </c>
      <c r="F243" s="26">
        <v>45837</v>
      </c>
      <c r="G243" s="26">
        <v>45840</v>
      </c>
      <c r="H243" s="25" t="s">
        <v>1070</v>
      </c>
      <c r="I243" s="151">
        <f t="shared" si="248"/>
        <v>122.00200000000001</v>
      </c>
      <c r="J243" s="116">
        <f t="shared" ref="J243:J244" si="315">+K243+L243</f>
        <v>247.161</v>
      </c>
      <c r="K243" s="116">
        <v>247.161</v>
      </c>
      <c r="L243" s="116">
        <v>0</v>
      </c>
      <c r="M243" s="116">
        <f t="shared" ref="M243:M244" si="316">G243-F243</f>
        <v>3</v>
      </c>
      <c r="N243" s="116">
        <v>111.904</v>
      </c>
      <c r="O243" s="116">
        <f t="shared" ref="O243:O244" si="317">G243-F243+1</f>
        <v>4</v>
      </c>
      <c r="P243" s="116">
        <v>128.94300000000001</v>
      </c>
      <c r="Q243" s="116">
        <v>0</v>
      </c>
      <c r="R243" s="115">
        <f t="shared" si="273"/>
        <v>488.00800000000004</v>
      </c>
    </row>
    <row r="244" spans="1:18" ht="71.25" customHeight="1" x14ac:dyDescent="0.3">
      <c r="A244" s="23" t="s">
        <v>813</v>
      </c>
      <c r="B244" s="24" t="s">
        <v>831</v>
      </c>
      <c r="C244" s="21" t="s">
        <v>329</v>
      </c>
      <c r="D244" s="22" t="s">
        <v>646</v>
      </c>
      <c r="E244" s="25" t="s">
        <v>228</v>
      </c>
      <c r="F244" s="26">
        <v>45833</v>
      </c>
      <c r="G244" s="26">
        <v>45835</v>
      </c>
      <c r="H244" s="25" t="s">
        <v>191</v>
      </c>
      <c r="I244" s="151">
        <f t="shared" si="248"/>
        <v>48.114666666666665</v>
      </c>
      <c r="J244" s="116">
        <f t="shared" si="315"/>
        <v>0</v>
      </c>
      <c r="K244" s="116">
        <v>0</v>
      </c>
      <c r="L244" s="116">
        <v>0</v>
      </c>
      <c r="M244" s="116">
        <f t="shared" si="316"/>
        <v>2</v>
      </c>
      <c r="N244" s="116">
        <v>0</v>
      </c>
      <c r="O244" s="116">
        <f t="shared" si="317"/>
        <v>3</v>
      </c>
      <c r="P244" s="116">
        <v>144.34399999999999</v>
      </c>
      <c r="Q244" s="116">
        <v>0</v>
      </c>
      <c r="R244" s="115">
        <f t="shared" si="273"/>
        <v>144.34399999999999</v>
      </c>
    </row>
    <row r="245" spans="1:18" ht="84" customHeight="1" x14ac:dyDescent="0.3">
      <c r="A245" s="23" t="s">
        <v>813</v>
      </c>
      <c r="B245" s="24" t="s">
        <v>832</v>
      </c>
      <c r="C245" s="21" t="s">
        <v>329</v>
      </c>
      <c r="D245" s="22" t="s">
        <v>646</v>
      </c>
      <c r="E245" s="25" t="s">
        <v>229</v>
      </c>
      <c r="F245" s="26">
        <v>45833</v>
      </c>
      <c r="G245" s="26">
        <v>45835</v>
      </c>
      <c r="H245" s="25" t="s">
        <v>191</v>
      </c>
      <c r="I245" s="151">
        <f t="shared" si="248"/>
        <v>53.154666666666664</v>
      </c>
      <c r="J245" s="116">
        <f t="shared" ref="J245:J246" si="318">+K245+L245</f>
        <v>0</v>
      </c>
      <c r="K245" s="116">
        <v>0</v>
      </c>
      <c r="L245" s="116">
        <v>0</v>
      </c>
      <c r="M245" s="116">
        <f t="shared" ref="M245:M246" si="319">G245-F245</f>
        <v>2</v>
      </c>
      <c r="N245" s="116">
        <v>0</v>
      </c>
      <c r="O245" s="116">
        <f t="shared" ref="O245:O246" si="320">G245-F245+1</f>
        <v>3</v>
      </c>
      <c r="P245" s="116">
        <v>144.34399999999999</v>
      </c>
      <c r="Q245" s="116">
        <v>15.12</v>
      </c>
      <c r="R245" s="115">
        <f t="shared" si="273"/>
        <v>159.464</v>
      </c>
    </row>
    <row r="246" spans="1:18" ht="78" customHeight="1" x14ac:dyDescent="0.3">
      <c r="A246" s="23" t="s">
        <v>813</v>
      </c>
      <c r="B246" s="24" t="s">
        <v>833</v>
      </c>
      <c r="C246" s="21" t="s">
        <v>329</v>
      </c>
      <c r="D246" s="22" t="s">
        <v>722</v>
      </c>
      <c r="E246" s="25" t="s">
        <v>414</v>
      </c>
      <c r="F246" s="26">
        <v>45837</v>
      </c>
      <c r="G246" s="26">
        <v>45840</v>
      </c>
      <c r="H246" s="25" t="s">
        <v>191</v>
      </c>
      <c r="I246" s="151">
        <f t="shared" si="248"/>
        <v>154.90725</v>
      </c>
      <c r="J246" s="116">
        <f t="shared" si="318"/>
        <v>268.42500000000001</v>
      </c>
      <c r="K246" s="116">
        <v>268.42500000000001</v>
      </c>
      <c r="L246" s="116">
        <v>0</v>
      </c>
      <c r="M246" s="116">
        <f t="shared" si="319"/>
        <v>3</v>
      </c>
      <c r="N246" s="116">
        <v>156.19</v>
      </c>
      <c r="O246" s="116">
        <f t="shared" si="320"/>
        <v>4</v>
      </c>
      <c r="P246" s="116">
        <v>195.01400000000001</v>
      </c>
      <c r="Q246" s="116"/>
      <c r="R246" s="115">
        <f t="shared" si="273"/>
        <v>619.62900000000002</v>
      </c>
    </row>
    <row r="247" spans="1:18" s="49" customFormat="1" ht="34.5" x14ac:dyDescent="0.3">
      <c r="A247" s="147" t="s">
        <v>834</v>
      </c>
      <c r="B247" s="148"/>
      <c r="C247" s="21"/>
      <c r="D247" s="140"/>
      <c r="E247" s="144"/>
      <c r="F247" s="149"/>
      <c r="G247" s="149"/>
      <c r="H247" s="144"/>
      <c r="I247" s="150">
        <f t="shared" si="248"/>
        <v>96.090448275862073</v>
      </c>
      <c r="J247" s="115">
        <f t="shared" ref="J247:Q247" si="321">SUM(J248:J257)</f>
        <v>1200.807</v>
      </c>
      <c r="K247" s="115">
        <f t="shared" si="321"/>
        <v>1200.807</v>
      </c>
      <c r="L247" s="115">
        <f t="shared" si="321"/>
        <v>0</v>
      </c>
      <c r="M247" s="115">
        <f t="shared" si="321"/>
        <v>21</v>
      </c>
      <c r="N247" s="115">
        <f t="shared" si="321"/>
        <v>703.69999999999993</v>
      </c>
      <c r="O247" s="115">
        <f t="shared" si="321"/>
        <v>29</v>
      </c>
      <c r="P247" s="115">
        <f t="shared" si="321"/>
        <v>882.11599999999999</v>
      </c>
      <c r="Q247" s="115">
        <f t="shared" si="321"/>
        <v>0</v>
      </c>
      <c r="R247" s="115">
        <f>SUM(R248:R257)</f>
        <v>2786.623</v>
      </c>
    </row>
    <row r="248" spans="1:18" ht="65.25" customHeight="1" outlineLevel="1" x14ac:dyDescent="0.3">
      <c r="A248" s="23" t="s">
        <v>835</v>
      </c>
      <c r="B248" s="24" t="s">
        <v>52</v>
      </c>
      <c r="C248" s="21" t="s">
        <v>329</v>
      </c>
      <c r="D248" s="22" t="s">
        <v>258</v>
      </c>
      <c r="E248" s="25" t="s">
        <v>164</v>
      </c>
      <c r="F248" s="26">
        <v>45740</v>
      </c>
      <c r="G248" s="26">
        <v>45741</v>
      </c>
      <c r="H248" s="25" t="s">
        <v>189</v>
      </c>
      <c r="I248" s="151">
        <f t="shared" si="248"/>
        <v>60.594500000000011</v>
      </c>
      <c r="J248" s="116">
        <f>+K248+L248</f>
        <v>0</v>
      </c>
      <c r="K248" s="116">
        <v>0</v>
      </c>
      <c r="L248" s="116">
        <v>0</v>
      </c>
      <c r="M248" s="116">
        <v>2</v>
      </c>
      <c r="N248" s="116">
        <v>121.18900000000002</v>
      </c>
      <c r="O248" s="116">
        <f>G248-F248+1</f>
        <v>2</v>
      </c>
      <c r="P248" s="116">
        <v>0</v>
      </c>
      <c r="Q248" s="116">
        <v>0</v>
      </c>
      <c r="R248" s="115">
        <f>J248+N248+P248+Q248</f>
        <v>121.18900000000002</v>
      </c>
    </row>
    <row r="249" spans="1:18" ht="95.25" customHeight="1" outlineLevel="1" x14ac:dyDescent="0.3">
      <c r="A249" s="23" t="s">
        <v>835</v>
      </c>
      <c r="B249" s="24" t="s">
        <v>60</v>
      </c>
      <c r="C249" s="21" t="s">
        <v>329</v>
      </c>
      <c r="D249" s="22" t="s">
        <v>258</v>
      </c>
      <c r="E249" s="25" t="s">
        <v>165</v>
      </c>
      <c r="F249" s="26">
        <v>45740</v>
      </c>
      <c r="G249" s="26">
        <v>45741</v>
      </c>
      <c r="H249" s="25" t="s">
        <v>189</v>
      </c>
      <c r="I249" s="151">
        <f t="shared" si="248"/>
        <v>6.4164999999999992</v>
      </c>
      <c r="J249" s="116">
        <f>+K249+L249</f>
        <v>0</v>
      </c>
      <c r="K249" s="116">
        <v>0</v>
      </c>
      <c r="L249" s="116">
        <v>0</v>
      </c>
      <c r="M249" s="116">
        <v>2</v>
      </c>
      <c r="N249" s="116">
        <v>12.832999999999998</v>
      </c>
      <c r="O249" s="116">
        <f>G249-F249+1</f>
        <v>2</v>
      </c>
      <c r="P249" s="116">
        <v>0</v>
      </c>
      <c r="Q249" s="116">
        <v>0</v>
      </c>
      <c r="R249" s="115">
        <f t="shared" ref="R249:R257" si="322">J249+N249+P249+Q249</f>
        <v>12.832999999999998</v>
      </c>
    </row>
    <row r="250" spans="1:18" ht="75" customHeight="1" outlineLevel="1" x14ac:dyDescent="0.3">
      <c r="A250" s="23" t="s">
        <v>835</v>
      </c>
      <c r="B250" s="24" t="s">
        <v>836</v>
      </c>
      <c r="C250" s="21" t="s">
        <v>329</v>
      </c>
      <c r="D250" s="22" t="s">
        <v>258</v>
      </c>
      <c r="E250" s="25" t="s">
        <v>164</v>
      </c>
      <c r="F250" s="26">
        <v>45742</v>
      </c>
      <c r="G250" s="26">
        <v>45745</v>
      </c>
      <c r="H250" s="25" t="s">
        <v>180</v>
      </c>
      <c r="I250" s="151">
        <f t="shared" si="248"/>
        <v>21.666249999999998</v>
      </c>
      <c r="J250" s="116">
        <f>+K250+L250</f>
        <v>0</v>
      </c>
      <c r="K250" s="116">
        <v>0</v>
      </c>
      <c r="L250" s="116">
        <v>0</v>
      </c>
      <c r="M250" s="116">
        <f>G250-F250</f>
        <v>3</v>
      </c>
      <c r="N250" s="116">
        <v>86.664999999999992</v>
      </c>
      <c r="O250" s="116">
        <f>G250-F250+1</f>
        <v>4</v>
      </c>
      <c r="P250" s="116">
        <v>0</v>
      </c>
      <c r="Q250" s="116">
        <v>0</v>
      </c>
      <c r="R250" s="115">
        <f t="shared" si="322"/>
        <v>86.664999999999992</v>
      </c>
    </row>
    <row r="251" spans="1:18" ht="105.75" customHeight="1" outlineLevel="1" x14ac:dyDescent="0.3">
      <c r="A251" s="23" t="s">
        <v>835</v>
      </c>
      <c r="B251" s="24" t="s">
        <v>837</v>
      </c>
      <c r="C251" s="21" t="s">
        <v>329</v>
      </c>
      <c r="D251" s="22" t="s">
        <v>258</v>
      </c>
      <c r="E251" s="25" t="s">
        <v>165</v>
      </c>
      <c r="F251" s="26">
        <v>45742</v>
      </c>
      <c r="G251" s="26">
        <v>45745</v>
      </c>
      <c r="H251" s="25" t="s">
        <v>180</v>
      </c>
      <c r="I251" s="151">
        <f t="shared" si="248"/>
        <v>20.443750000000001</v>
      </c>
      <c r="J251" s="116">
        <f>+K251+L251</f>
        <v>0</v>
      </c>
      <c r="K251" s="116">
        <v>0</v>
      </c>
      <c r="L251" s="116">
        <v>0</v>
      </c>
      <c r="M251" s="116">
        <f>G251-F251</f>
        <v>3</v>
      </c>
      <c r="N251" s="116">
        <v>81.775000000000006</v>
      </c>
      <c r="O251" s="116">
        <f>G251-F251+1</f>
        <v>4</v>
      </c>
      <c r="P251" s="116">
        <v>0</v>
      </c>
      <c r="Q251" s="116">
        <v>0</v>
      </c>
      <c r="R251" s="115">
        <f t="shared" si="322"/>
        <v>81.775000000000006</v>
      </c>
    </row>
    <row r="252" spans="1:18" ht="65.25" customHeight="1" x14ac:dyDescent="0.3">
      <c r="A252" s="23" t="s">
        <v>835</v>
      </c>
      <c r="B252" s="24" t="s">
        <v>838</v>
      </c>
      <c r="C252" s="21" t="s">
        <v>329</v>
      </c>
      <c r="D252" s="22" t="s">
        <v>395</v>
      </c>
      <c r="E252" s="25" t="s">
        <v>164</v>
      </c>
      <c r="F252" s="26">
        <v>45761</v>
      </c>
      <c r="G252" s="26">
        <v>45762</v>
      </c>
      <c r="H252" s="25" t="s">
        <v>189</v>
      </c>
      <c r="I252" s="151">
        <f t="shared" si="248"/>
        <v>231.273</v>
      </c>
      <c r="J252" s="116">
        <f t="shared" ref="J252" si="323">+K252+L252</f>
        <v>231.64099999999999</v>
      </c>
      <c r="K252" s="116">
        <v>231.64099999999999</v>
      </c>
      <c r="L252" s="116">
        <v>0</v>
      </c>
      <c r="M252" s="116">
        <f t="shared" ref="M252" si="324">G252-F252</f>
        <v>1</v>
      </c>
      <c r="N252" s="116">
        <v>107.32299999999999</v>
      </c>
      <c r="O252" s="116">
        <f t="shared" ref="O252" si="325">G252-F252+1</f>
        <v>2</v>
      </c>
      <c r="P252" s="116">
        <v>123.58199999999999</v>
      </c>
      <c r="Q252" s="116">
        <v>0</v>
      </c>
      <c r="R252" s="115">
        <f t="shared" si="322"/>
        <v>462.54599999999999</v>
      </c>
    </row>
    <row r="253" spans="1:18" ht="72.75" customHeight="1" x14ac:dyDescent="0.3">
      <c r="A253" s="23" t="s">
        <v>835</v>
      </c>
      <c r="B253" s="24" t="s">
        <v>839</v>
      </c>
      <c r="C253" s="21" t="s">
        <v>329</v>
      </c>
      <c r="D253" s="22" t="s">
        <v>395</v>
      </c>
      <c r="E253" s="25" t="s">
        <v>163</v>
      </c>
      <c r="F253" s="26">
        <v>45761</v>
      </c>
      <c r="G253" s="26">
        <v>45762</v>
      </c>
      <c r="H253" s="25" t="s">
        <v>189</v>
      </c>
      <c r="I253" s="151">
        <f t="shared" si="248"/>
        <v>231.273</v>
      </c>
      <c r="J253" s="116">
        <f t="shared" ref="J253" si="326">+K253+L253</f>
        <v>231.64099999999999</v>
      </c>
      <c r="K253" s="116">
        <v>231.64099999999999</v>
      </c>
      <c r="L253" s="116">
        <v>0</v>
      </c>
      <c r="M253" s="116">
        <f t="shared" ref="M253" si="327">G253-F253</f>
        <v>1</v>
      </c>
      <c r="N253" s="116">
        <v>107.32299999999999</v>
      </c>
      <c r="O253" s="116">
        <f t="shared" ref="O253" si="328">G253-F253+1</f>
        <v>2</v>
      </c>
      <c r="P253" s="116">
        <v>123.58199999999999</v>
      </c>
      <c r="Q253" s="116">
        <v>0</v>
      </c>
      <c r="R253" s="115">
        <f t="shared" si="322"/>
        <v>462.54599999999999</v>
      </c>
    </row>
    <row r="254" spans="1:18" ht="132.75" customHeight="1" x14ac:dyDescent="0.3">
      <c r="A254" s="23" t="s">
        <v>835</v>
      </c>
      <c r="B254" s="24" t="s">
        <v>840</v>
      </c>
      <c r="C254" s="21" t="s">
        <v>329</v>
      </c>
      <c r="D254" s="22" t="s">
        <v>396</v>
      </c>
      <c r="E254" s="25" t="s">
        <v>397</v>
      </c>
      <c r="F254" s="26">
        <v>45762</v>
      </c>
      <c r="G254" s="26">
        <v>45764</v>
      </c>
      <c r="H254" s="25" t="s">
        <v>179</v>
      </c>
      <c r="I254" s="151">
        <f t="shared" si="248"/>
        <v>126.61533333333334</v>
      </c>
      <c r="J254" s="116">
        <f t="shared" ref="J254" si="329">+K254+L254</f>
        <v>205.27199999999999</v>
      </c>
      <c r="K254" s="116">
        <v>205.27199999999999</v>
      </c>
      <c r="L254" s="116">
        <v>0</v>
      </c>
      <c r="M254" s="116">
        <f t="shared" ref="M254" si="330">G254-F254</f>
        <v>2</v>
      </c>
      <c r="N254" s="116">
        <v>76.024000000000001</v>
      </c>
      <c r="O254" s="116">
        <f t="shared" ref="O254" si="331">G254-F254+1</f>
        <v>3</v>
      </c>
      <c r="P254" s="116">
        <v>98.55</v>
      </c>
      <c r="Q254" s="116">
        <v>0</v>
      </c>
      <c r="R254" s="115">
        <f t="shared" si="322"/>
        <v>379.846</v>
      </c>
    </row>
    <row r="255" spans="1:18" ht="101.25" customHeight="1" x14ac:dyDescent="0.3">
      <c r="A255" s="23" t="s">
        <v>835</v>
      </c>
      <c r="B255" s="24" t="s">
        <v>841</v>
      </c>
      <c r="C255" s="21" t="s">
        <v>329</v>
      </c>
      <c r="D255" s="22" t="s">
        <v>495</v>
      </c>
      <c r="E255" s="25" t="s">
        <v>496</v>
      </c>
      <c r="F255" s="26">
        <v>45788</v>
      </c>
      <c r="G255" s="26">
        <v>45790</v>
      </c>
      <c r="H255" s="25" t="s">
        <v>350</v>
      </c>
      <c r="I255" s="151">
        <f t="shared" si="248"/>
        <v>50.969333333333331</v>
      </c>
      <c r="J255" s="116">
        <f t="shared" ref="J255" si="332">+K255+L255</f>
        <v>0</v>
      </c>
      <c r="K255" s="116">
        <v>0</v>
      </c>
      <c r="L255" s="116">
        <v>0</v>
      </c>
      <c r="M255" s="116">
        <f t="shared" ref="M255" si="333">G255-F255</f>
        <v>2</v>
      </c>
      <c r="N255" s="116">
        <v>0</v>
      </c>
      <c r="O255" s="116">
        <f t="shared" ref="O255" si="334">G255-F255+1</f>
        <v>3</v>
      </c>
      <c r="P255" s="116">
        <v>152.90799999999999</v>
      </c>
      <c r="Q255" s="116">
        <v>0</v>
      </c>
      <c r="R255" s="115">
        <f t="shared" si="322"/>
        <v>152.90799999999999</v>
      </c>
    </row>
    <row r="256" spans="1:18" ht="101.25" customHeight="1" x14ac:dyDescent="0.3">
      <c r="A256" s="23" t="s">
        <v>835</v>
      </c>
      <c r="B256" s="24" t="s">
        <v>842</v>
      </c>
      <c r="C256" s="21" t="s">
        <v>329</v>
      </c>
      <c r="D256" s="22" t="s">
        <v>495</v>
      </c>
      <c r="E256" s="25" t="s">
        <v>496</v>
      </c>
      <c r="F256" s="26">
        <v>45791</v>
      </c>
      <c r="G256" s="26">
        <v>45794</v>
      </c>
      <c r="H256" s="25" t="s">
        <v>183</v>
      </c>
      <c r="I256" s="151">
        <f t="shared" si="248"/>
        <v>53.605499999999999</v>
      </c>
      <c r="J256" s="116">
        <f t="shared" ref="J256:J257" si="335">+K256+L256</f>
        <v>0</v>
      </c>
      <c r="K256" s="116">
        <v>0</v>
      </c>
      <c r="L256" s="116">
        <v>0</v>
      </c>
      <c r="M256" s="116">
        <f t="shared" ref="M256:M257" si="336">G256-F256</f>
        <v>3</v>
      </c>
      <c r="N256" s="116">
        <v>0</v>
      </c>
      <c r="O256" s="116">
        <f t="shared" ref="O256:O257" si="337">G256-F256+1</f>
        <v>4</v>
      </c>
      <c r="P256" s="116">
        <v>214.422</v>
      </c>
      <c r="Q256" s="116">
        <v>0</v>
      </c>
      <c r="R256" s="115">
        <f t="shared" si="322"/>
        <v>214.422</v>
      </c>
    </row>
    <row r="257" spans="1:18" ht="72.75" customHeight="1" x14ac:dyDescent="0.3">
      <c r="A257" s="23" t="s">
        <v>835</v>
      </c>
      <c r="B257" s="24" t="s">
        <v>843</v>
      </c>
      <c r="C257" s="21" t="s">
        <v>329</v>
      </c>
      <c r="D257" s="22" t="s">
        <v>723</v>
      </c>
      <c r="E257" s="25" t="s">
        <v>163</v>
      </c>
      <c r="F257" s="26">
        <v>45845</v>
      </c>
      <c r="G257" s="26">
        <v>45847</v>
      </c>
      <c r="H257" s="25" t="s">
        <v>1032</v>
      </c>
      <c r="I257" s="151">
        <f t="shared" si="248"/>
        <v>270.63100000000003</v>
      </c>
      <c r="J257" s="116">
        <f t="shared" si="335"/>
        <v>532.25300000000004</v>
      </c>
      <c r="K257" s="116">
        <v>532.25300000000004</v>
      </c>
      <c r="L257" s="116">
        <v>0</v>
      </c>
      <c r="M257" s="116">
        <f t="shared" si="336"/>
        <v>2</v>
      </c>
      <c r="N257" s="116">
        <v>110.568</v>
      </c>
      <c r="O257" s="116">
        <f t="shared" si="337"/>
        <v>3</v>
      </c>
      <c r="P257" s="116">
        <v>169.072</v>
      </c>
      <c r="Q257" s="116">
        <v>0</v>
      </c>
      <c r="R257" s="115">
        <f t="shared" si="322"/>
        <v>811.89300000000003</v>
      </c>
    </row>
    <row r="258" spans="1:18" s="49" customFormat="1" ht="39.75" customHeight="1" x14ac:dyDescent="0.3">
      <c r="A258" s="147" t="s">
        <v>388</v>
      </c>
      <c r="B258" s="148"/>
      <c r="C258" s="21"/>
      <c r="D258" s="140"/>
      <c r="E258" s="144"/>
      <c r="F258" s="149"/>
      <c r="G258" s="149"/>
      <c r="H258" s="144"/>
      <c r="I258" s="150">
        <f t="shared" si="248"/>
        <v>137.07023333333336</v>
      </c>
      <c r="J258" s="115">
        <f t="shared" ref="J258:Q258" si="338">SUM(J259:J260)</f>
        <v>513.50400000000002</v>
      </c>
      <c r="K258" s="115">
        <f t="shared" si="338"/>
        <v>513.50400000000002</v>
      </c>
      <c r="L258" s="115">
        <f t="shared" si="338"/>
        <v>0</v>
      </c>
      <c r="M258" s="115">
        <f t="shared" si="338"/>
        <v>7</v>
      </c>
      <c r="N258" s="115">
        <f t="shared" si="338"/>
        <v>337.17809999999997</v>
      </c>
      <c r="O258" s="115">
        <f t="shared" si="338"/>
        <v>9</v>
      </c>
      <c r="P258" s="115">
        <f t="shared" si="338"/>
        <v>347.4083</v>
      </c>
      <c r="Q258" s="115">
        <f t="shared" si="338"/>
        <v>35.541699999999999</v>
      </c>
      <c r="R258" s="115">
        <f>SUM(R259:R260)</f>
        <v>1233.6321000000003</v>
      </c>
    </row>
    <row r="259" spans="1:18" ht="78" customHeight="1" outlineLevel="1" x14ac:dyDescent="0.3">
      <c r="A259" s="23" t="s">
        <v>388</v>
      </c>
      <c r="B259" s="24" t="s">
        <v>53</v>
      </c>
      <c r="C259" s="21" t="s">
        <v>329</v>
      </c>
      <c r="D259" s="22" t="s">
        <v>386</v>
      </c>
      <c r="E259" s="25" t="s">
        <v>389</v>
      </c>
      <c r="F259" s="26">
        <v>45798</v>
      </c>
      <c r="G259" s="26">
        <v>45801</v>
      </c>
      <c r="H259" s="25" t="s">
        <v>387</v>
      </c>
      <c r="I259" s="151">
        <f t="shared" si="248"/>
        <v>176.43287500000002</v>
      </c>
      <c r="J259" s="116">
        <f>+K259+L259</f>
        <v>279.96800000000002</v>
      </c>
      <c r="K259" s="116">
        <v>279.96800000000002</v>
      </c>
      <c r="L259" s="116">
        <v>0</v>
      </c>
      <c r="M259" s="116">
        <f>G259-F259</f>
        <v>3</v>
      </c>
      <c r="N259" s="116">
        <v>191.30170000000001</v>
      </c>
      <c r="O259" s="116">
        <f>G259-F259+1</f>
        <v>4</v>
      </c>
      <c r="P259" s="116">
        <v>213.91399999999999</v>
      </c>
      <c r="Q259" s="116">
        <v>20.547799999999999</v>
      </c>
      <c r="R259" s="115">
        <f>J259+N259+P259+Q259</f>
        <v>705.7315000000001</v>
      </c>
    </row>
    <row r="260" spans="1:18" ht="97.5" customHeight="1" outlineLevel="1" x14ac:dyDescent="0.3">
      <c r="A260" s="23" t="s">
        <v>388</v>
      </c>
      <c r="B260" s="24" t="s">
        <v>844</v>
      </c>
      <c r="C260" s="21" t="s">
        <v>329</v>
      </c>
      <c r="D260" s="22" t="s">
        <v>400</v>
      </c>
      <c r="E260" s="25" t="s">
        <v>401</v>
      </c>
      <c r="F260" s="26">
        <v>45781</v>
      </c>
      <c r="G260" s="26">
        <v>45785</v>
      </c>
      <c r="H260" s="25" t="s">
        <v>1050</v>
      </c>
      <c r="I260" s="151">
        <f t="shared" si="248"/>
        <v>105.58012000000001</v>
      </c>
      <c r="J260" s="116">
        <f>+K260+L260</f>
        <v>233.536</v>
      </c>
      <c r="K260" s="116">
        <v>233.536</v>
      </c>
      <c r="L260" s="116">
        <v>0</v>
      </c>
      <c r="M260" s="116">
        <f>G260-F260</f>
        <v>4</v>
      </c>
      <c r="N260" s="116">
        <v>145.87639999999999</v>
      </c>
      <c r="O260" s="116">
        <f>G260-F260+1</f>
        <v>5</v>
      </c>
      <c r="P260" s="116">
        <v>133.49430000000001</v>
      </c>
      <c r="Q260" s="116">
        <v>14.9939</v>
      </c>
      <c r="R260" s="115">
        <f>J260+N260+P260+Q260</f>
        <v>527.90060000000005</v>
      </c>
    </row>
    <row r="261" spans="1:18" s="49" customFormat="1" ht="34.5" x14ac:dyDescent="0.3">
      <c r="A261" s="147" t="s">
        <v>402</v>
      </c>
      <c r="B261" s="148"/>
      <c r="C261" s="21"/>
      <c r="D261" s="140"/>
      <c r="E261" s="144"/>
      <c r="F261" s="149"/>
      <c r="G261" s="149"/>
      <c r="H261" s="144"/>
      <c r="I261" s="150">
        <f t="shared" si="248"/>
        <v>72.189044444444434</v>
      </c>
      <c r="J261" s="115">
        <f t="shared" ref="J261:Q261" si="339">SUM(J262:J294)</f>
        <v>3118.99</v>
      </c>
      <c r="K261" s="115">
        <f t="shared" si="339"/>
        <v>3118.99</v>
      </c>
      <c r="L261" s="115">
        <f t="shared" si="339"/>
        <v>0</v>
      </c>
      <c r="M261" s="115">
        <f t="shared" si="339"/>
        <v>104</v>
      </c>
      <c r="N261" s="115">
        <f t="shared" si="339"/>
        <v>2640.6210000000001</v>
      </c>
      <c r="O261" s="115">
        <f t="shared" si="339"/>
        <v>135</v>
      </c>
      <c r="P261" s="115">
        <f t="shared" si="339"/>
        <v>3892.2070000000012</v>
      </c>
      <c r="Q261" s="115">
        <f t="shared" si="339"/>
        <v>93.703000000000003</v>
      </c>
      <c r="R261" s="115">
        <f>SUM(R262:R294)</f>
        <v>9745.5209999999988</v>
      </c>
    </row>
    <row r="262" spans="1:18" ht="126" customHeight="1" outlineLevel="1" x14ac:dyDescent="0.3">
      <c r="A262" s="23" t="s">
        <v>402</v>
      </c>
      <c r="B262" s="24" t="s">
        <v>54</v>
      </c>
      <c r="C262" s="21" t="s">
        <v>329</v>
      </c>
      <c r="D262" s="22" t="s">
        <v>403</v>
      </c>
      <c r="E262" s="25" t="s">
        <v>404</v>
      </c>
      <c r="F262" s="26">
        <v>45755</v>
      </c>
      <c r="G262" s="26">
        <v>45758</v>
      </c>
      <c r="H262" s="25" t="s">
        <v>188</v>
      </c>
      <c r="I262" s="151">
        <f t="shared" si="248"/>
        <v>26.779500000000002</v>
      </c>
      <c r="J262" s="116">
        <f t="shared" ref="J262" si="340">+K262+L262</f>
        <v>0</v>
      </c>
      <c r="K262" s="116">
        <v>0</v>
      </c>
      <c r="L262" s="116">
        <v>0</v>
      </c>
      <c r="M262" s="116">
        <f t="shared" ref="M262" si="341">G262-F262</f>
        <v>3</v>
      </c>
      <c r="N262" s="116">
        <v>0</v>
      </c>
      <c r="O262" s="116">
        <f t="shared" ref="O262" si="342">G262-F262+1</f>
        <v>4</v>
      </c>
      <c r="P262" s="116">
        <v>92.465000000000003</v>
      </c>
      <c r="Q262" s="116">
        <v>14.653</v>
      </c>
      <c r="R262" s="115">
        <f>J262+N262+P262+Q262</f>
        <v>107.11800000000001</v>
      </c>
    </row>
    <row r="263" spans="1:18" ht="113.25" customHeight="1" outlineLevel="1" x14ac:dyDescent="0.3">
      <c r="A263" s="23" t="s">
        <v>402</v>
      </c>
      <c r="B263" s="24" t="s">
        <v>845</v>
      </c>
      <c r="C263" s="21" t="s">
        <v>329</v>
      </c>
      <c r="D263" s="22" t="s">
        <v>405</v>
      </c>
      <c r="E263" s="25" t="s">
        <v>406</v>
      </c>
      <c r="F263" s="26">
        <v>45755</v>
      </c>
      <c r="G263" s="26">
        <v>45756</v>
      </c>
      <c r="H263" s="25" t="s">
        <v>1031</v>
      </c>
      <c r="I263" s="151">
        <f t="shared" si="248"/>
        <v>48.4375</v>
      </c>
      <c r="J263" s="116">
        <f t="shared" ref="J263:J267" si="343">+K263+L263</f>
        <v>0</v>
      </c>
      <c r="K263" s="116">
        <v>0</v>
      </c>
      <c r="L263" s="116">
        <v>0</v>
      </c>
      <c r="M263" s="116">
        <f t="shared" ref="M263:M267" si="344">G263-F263</f>
        <v>1</v>
      </c>
      <c r="N263" s="116">
        <v>0</v>
      </c>
      <c r="O263" s="116">
        <f t="shared" ref="O263:O267" si="345">G263-F263+1</f>
        <v>2</v>
      </c>
      <c r="P263" s="116">
        <v>96.875</v>
      </c>
      <c r="Q263" s="116">
        <v>0</v>
      </c>
      <c r="R263" s="115">
        <f t="shared" ref="R263:R294" si="346">J263+N263+P263+Q263</f>
        <v>96.875</v>
      </c>
    </row>
    <row r="264" spans="1:18" ht="51.75" x14ac:dyDescent="0.3">
      <c r="A264" s="23" t="s">
        <v>402</v>
      </c>
      <c r="B264" s="24" t="s">
        <v>846</v>
      </c>
      <c r="C264" s="21" t="s">
        <v>329</v>
      </c>
      <c r="D264" s="22" t="s">
        <v>238</v>
      </c>
      <c r="E264" s="25" t="s">
        <v>168</v>
      </c>
      <c r="F264" s="26">
        <v>45748</v>
      </c>
      <c r="G264" s="26">
        <v>45751</v>
      </c>
      <c r="H264" s="25" t="s">
        <v>240</v>
      </c>
      <c r="I264" s="151">
        <f t="shared" si="248"/>
        <v>13.22625</v>
      </c>
      <c r="J264" s="116">
        <f t="shared" si="343"/>
        <v>0</v>
      </c>
      <c r="K264" s="116">
        <v>0</v>
      </c>
      <c r="L264" s="116">
        <v>0</v>
      </c>
      <c r="M264" s="116">
        <f t="shared" si="344"/>
        <v>3</v>
      </c>
      <c r="N264" s="116">
        <v>52.905000000000001</v>
      </c>
      <c r="O264" s="116">
        <f t="shared" si="345"/>
        <v>4</v>
      </c>
      <c r="P264" s="116">
        <v>0</v>
      </c>
      <c r="Q264" s="116">
        <v>0</v>
      </c>
      <c r="R264" s="115">
        <f t="shared" si="346"/>
        <v>52.905000000000001</v>
      </c>
    </row>
    <row r="265" spans="1:18" ht="51.75" x14ac:dyDescent="0.3">
      <c r="A265" s="23" t="s">
        <v>402</v>
      </c>
      <c r="B265" s="24" t="s">
        <v>847</v>
      </c>
      <c r="C265" s="21" t="s">
        <v>329</v>
      </c>
      <c r="D265" s="22" t="s">
        <v>238</v>
      </c>
      <c r="E265" s="25" t="s">
        <v>239</v>
      </c>
      <c r="F265" s="26">
        <v>45748</v>
      </c>
      <c r="G265" s="26">
        <v>45751</v>
      </c>
      <c r="H265" s="25" t="s">
        <v>240</v>
      </c>
      <c r="I265" s="151">
        <f t="shared" si="248"/>
        <v>15.276250000000001</v>
      </c>
      <c r="J265" s="116">
        <f t="shared" si="343"/>
        <v>0</v>
      </c>
      <c r="K265" s="116">
        <v>0</v>
      </c>
      <c r="L265" s="116">
        <v>0</v>
      </c>
      <c r="M265" s="116">
        <f t="shared" si="344"/>
        <v>3</v>
      </c>
      <c r="N265" s="116">
        <v>52.905000000000001</v>
      </c>
      <c r="O265" s="116">
        <f t="shared" si="345"/>
        <v>4</v>
      </c>
      <c r="P265" s="116">
        <v>0</v>
      </c>
      <c r="Q265" s="116">
        <v>8.1999999999999993</v>
      </c>
      <c r="R265" s="115">
        <f t="shared" si="346"/>
        <v>61.105000000000004</v>
      </c>
    </row>
    <row r="266" spans="1:18" ht="114.75" customHeight="1" x14ac:dyDescent="0.3">
      <c r="A266" s="23" t="s">
        <v>402</v>
      </c>
      <c r="B266" s="24" t="s">
        <v>848</v>
      </c>
      <c r="C266" s="21" t="s">
        <v>329</v>
      </c>
      <c r="D266" s="22" t="s">
        <v>264</v>
      </c>
      <c r="E266" s="25" t="s">
        <v>169</v>
      </c>
      <c r="F266" s="26">
        <v>45760</v>
      </c>
      <c r="G266" s="26">
        <v>45763</v>
      </c>
      <c r="H266" s="25" t="s">
        <v>188</v>
      </c>
      <c r="I266" s="151">
        <f t="shared" si="248"/>
        <v>10.76375</v>
      </c>
      <c r="J266" s="116">
        <f t="shared" si="343"/>
        <v>0</v>
      </c>
      <c r="K266" s="116">
        <v>0</v>
      </c>
      <c r="L266" s="116">
        <v>0</v>
      </c>
      <c r="M266" s="116">
        <f t="shared" si="344"/>
        <v>3</v>
      </c>
      <c r="N266" s="116">
        <v>43.055</v>
      </c>
      <c r="O266" s="116">
        <f t="shared" si="345"/>
        <v>4</v>
      </c>
      <c r="P266" s="116">
        <v>0</v>
      </c>
      <c r="Q266" s="116">
        <v>0</v>
      </c>
      <c r="R266" s="115">
        <f t="shared" si="346"/>
        <v>43.055</v>
      </c>
    </row>
    <row r="267" spans="1:18" ht="140.25" customHeight="1" x14ac:dyDescent="0.3">
      <c r="A267" s="23" t="s">
        <v>402</v>
      </c>
      <c r="B267" s="24" t="s">
        <v>849</v>
      </c>
      <c r="C267" s="21" t="s">
        <v>329</v>
      </c>
      <c r="D267" s="22" t="s">
        <v>223</v>
      </c>
      <c r="E267" s="25" t="s">
        <v>167</v>
      </c>
      <c r="F267" s="26">
        <v>45755</v>
      </c>
      <c r="G267" s="26">
        <v>45758</v>
      </c>
      <c r="H267" s="25" t="s">
        <v>188</v>
      </c>
      <c r="I267" s="151">
        <f t="shared" si="248"/>
        <v>10.56175</v>
      </c>
      <c r="J267" s="116">
        <f t="shared" si="343"/>
        <v>0</v>
      </c>
      <c r="K267" s="116">
        <v>0</v>
      </c>
      <c r="L267" s="116">
        <v>0</v>
      </c>
      <c r="M267" s="116">
        <f t="shared" si="344"/>
        <v>3</v>
      </c>
      <c r="N267" s="116">
        <v>42.247</v>
      </c>
      <c r="O267" s="116">
        <f t="shared" si="345"/>
        <v>4</v>
      </c>
      <c r="P267" s="116">
        <v>0</v>
      </c>
      <c r="Q267" s="116">
        <v>0</v>
      </c>
      <c r="R267" s="115">
        <f t="shared" si="346"/>
        <v>42.247</v>
      </c>
    </row>
    <row r="268" spans="1:18" ht="96.75" customHeight="1" x14ac:dyDescent="0.3">
      <c r="A268" s="23" t="s">
        <v>402</v>
      </c>
      <c r="B268" s="24" t="s">
        <v>850</v>
      </c>
      <c r="C268" s="21" t="s">
        <v>329</v>
      </c>
      <c r="D268" s="22" t="s">
        <v>455</v>
      </c>
      <c r="E268" s="25" t="s">
        <v>206</v>
      </c>
      <c r="F268" s="26">
        <v>45782</v>
      </c>
      <c r="G268" s="26">
        <v>45785</v>
      </c>
      <c r="H268" s="25" t="s">
        <v>1065</v>
      </c>
      <c r="I268" s="151">
        <f t="shared" ref="I268:I331" si="347">R268/O268</f>
        <v>30.44575</v>
      </c>
      <c r="J268" s="116">
        <f t="shared" ref="J268" si="348">+K268+L268</f>
        <v>0</v>
      </c>
      <c r="K268" s="116">
        <v>0</v>
      </c>
      <c r="L268" s="116">
        <v>0</v>
      </c>
      <c r="M268" s="116">
        <f t="shared" ref="M268" si="349">G268-F268</f>
        <v>3</v>
      </c>
      <c r="N268" s="116">
        <v>0</v>
      </c>
      <c r="O268" s="116">
        <f t="shared" ref="O268" si="350">G268-F268+1</f>
        <v>4</v>
      </c>
      <c r="P268" s="116">
        <v>121.783</v>
      </c>
      <c r="Q268" s="116">
        <v>0</v>
      </c>
      <c r="R268" s="115">
        <f t="shared" si="346"/>
        <v>121.783</v>
      </c>
    </row>
    <row r="269" spans="1:18" ht="80.25" customHeight="1" x14ac:dyDescent="0.3">
      <c r="A269" s="23" t="s">
        <v>402</v>
      </c>
      <c r="B269" s="24" t="s">
        <v>851</v>
      </c>
      <c r="C269" s="21" t="s">
        <v>329</v>
      </c>
      <c r="D269" s="22" t="s">
        <v>457</v>
      </c>
      <c r="E269" s="25" t="s">
        <v>458</v>
      </c>
      <c r="F269" s="26">
        <v>45781</v>
      </c>
      <c r="G269" s="26">
        <v>45785</v>
      </c>
      <c r="H269" s="25" t="s">
        <v>1078</v>
      </c>
      <c r="I269" s="151">
        <f t="shared" si="347"/>
        <v>118.5586</v>
      </c>
      <c r="J269" s="116">
        <f t="shared" ref="J269" si="351">+K269+L269</f>
        <v>239.57599999999999</v>
      </c>
      <c r="K269" s="116">
        <v>239.57599999999999</v>
      </c>
      <c r="L269" s="116">
        <v>0</v>
      </c>
      <c r="M269" s="116">
        <f t="shared" ref="M269" si="352">G269-F269</f>
        <v>4</v>
      </c>
      <c r="N269" s="116">
        <v>152.64500000000001</v>
      </c>
      <c r="O269" s="116">
        <f t="shared" ref="O269" si="353">G269-F269+1</f>
        <v>5</v>
      </c>
      <c r="P269" s="116">
        <v>200.572</v>
      </c>
      <c r="Q269" s="116">
        <v>0</v>
      </c>
      <c r="R269" s="115">
        <f t="shared" si="346"/>
        <v>592.79300000000001</v>
      </c>
    </row>
    <row r="270" spans="1:18" ht="56.25" customHeight="1" x14ac:dyDescent="0.3">
      <c r="A270" s="23" t="s">
        <v>402</v>
      </c>
      <c r="B270" s="24" t="s">
        <v>852</v>
      </c>
      <c r="C270" s="21" t="s">
        <v>329</v>
      </c>
      <c r="D270" s="22" t="s">
        <v>457</v>
      </c>
      <c r="E270" s="25" t="s">
        <v>459</v>
      </c>
      <c r="F270" s="26">
        <v>45781</v>
      </c>
      <c r="G270" s="26">
        <v>45785</v>
      </c>
      <c r="H270" s="25" t="s">
        <v>1078</v>
      </c>
      <c r="I270" s="151">
        <f t="shared" si="347"/>
        <v>119.1686</v>
      </c>
      <c r="J270" s="116">
        <f t="shared" ref="J270" si="354">+K270+L270</f>
        <v>239.57599999999999</v>
      </c>
      <c r="K270" s="116">
        <v>239.57599999999999</v>
      </c>
      <c r="L270" s="116">
        <v>0</v>
      </c>
      <c r="M270" s="116">
        <f t="shared" ref="M270" si="355">G270-F270</f>
        <v>4</v>
      </c>
      <c r="N270" s="116">
        <f>108.426+47.269</f>
        <v>155.69499999999999</v>
      </c>
      <c r="O270" s="116">
        <f t="shared" ref="O270" si="356">G270-F270+1</f>
        <v>5</v>
      </c>
      <c r="P270" s="116">
        <v>200.572</v>
      </c>
      <c r="Q270" s="116">
        <v>0</v>
      </c>
      <c r="R270" s="115">
        <f t="shared" si="346"/>
        <v>595.84299999999996</v>
      </c>
    </row>
    <row r="271" spans="1:18" ht="75" customHeight="1" x14ac:dyDescent="0.3">
      <c r="A271" s="23" t="s">
        <v>402</v>
      </c>
      <c r="B271" s="24" t="s">
        <v>853</v>
      </c>
      <c r="C271" s="21" t="s">
        <v>329</v>
      </c>
      <c r="D271" s="22" t="s">
        <v>457</v>
      </c>
      <c r="E271" s="25" t="s">
        <v>460</v>
      </c>
      <c r="F271" s="26">
        <v>45781</v>
      </c>
      <c r="G271" s="26">
        <v>45785</v>
      </c>
      <c r="H271" s="25" t="s">
        <v>1078</v>
      </c>
      <c r="I271" s="151">
        <f t="shared" si="347"/>
        <v>118.5586</v>
      </c>
      <c r="J271" s="116">
        <f t="shared" ref="J271" si="357">+K271+L271</f>
        <v>239.57599999999999</v>
      </c>
      <c r="K271" s="116">
        <v>239.57599999999999</v>
      </c>
      <c r="L271" s="116">
        <v>0</v>
      </c>
      <c r="M271" s="116">
        <f t="shared" ref="M271" si="358">G271-F271</f>
        <v>4</v>
      </c>
      <c r="N271" s="116">
        <f>108.426+44.219</f>
        <v>152.64500000000001</v>
      </c>
      <c r="O271" s="116">
        <f t="shared" ref="O271" si="359">G271-F271+1</f>
        <v>5</v>
      </c>
      <c r="P271" s="116">
        <v>200.572</v>
      </c>
      <c r="Q271" s="116">
        <v>0</v>
      </c>
      <c r="R271" s="115">
        <f t="shared" si="346"/>
        <v>592.79300000000001</v>
      </c>
    </row>
    <row r="272" spans="1:18" ht="101.25" customHeight="1" x14ac:dyDescent="0.3">
      <c r="A272" s="23" t="s">
        <v>402</v>
      </c>
      <c r="B272" s="24" t="s">
        <v>854</v>
      </c>
      <c r="C272" s="21" t="s">
        <v>329</v>
      </c>
      <c r="D272" s="22" t="s">
        <v>530</v>
      </c>
      <c r="E272" s="25" t="s">
        <v>520</v>
      </c>
      <c r="F272" s="26">
        <v>45804</v>
      </c>
      <c r="G272" s="26">
        <v>45806</v>
      </c>
      <c r="H272" s="25" t="s">
        <v>1031</v>
      </c>
      <c r="I272" s="151">
        <f t="shared" si="347"/>
        <v>151.31633333333332</v>
      </c>
      <c r="J272" s="116">
        <f t="shared" ref="J272" si="360">+K272+L272</f>
        <v>150.94999999999999</v>
      </c>
      <c r="K272" s="116">
        <v>150.94999999999999</v>
      </c>
      <c r="L272" s="116">
        <v>0</v>
      </c>
      <c r="M272" s="116">
        <f t="shared" ref="M272" si="361">G272-F272</f>
        <v>2</v>
      </c>
      <c r="N272" s="116">
        <v>107.80699999999999</v>
      </c>
      <c r="O272" s="116">
        <f t="shared" ref="O272" si="362">G272-F272+1</f>
        <v>3</v>
      </c>
      <c r="P272" s="116">
        <v>146.88900000000001</v>
      </c>
      <c r="Q272" s="116">
        <f>43.4+4.903</f>
        <v>48.302999999999997</v>
      </c>
      <c r="R272" s="115">
        <f t="shared" si="346"/>
        <v>453.94899999999996</v>
      </c>
    </row>
    <row r="273" spans="1:18" ht="107.25" customHeight="1" x14ac:dyDescent="0.3">
      <c r="A273" s="23" t="s">
        <v>402</v>
      </c>
      <c r="B273" s="24" t="s">
        <v>855</v>
      </c>
      <c r="C273" s="21" t="s">
        <v>329</v>
      </c>
      <c r="D273" s="22" t="s">
        <v>542</v>
      </c>
      <c r="E273" s="25" t="s">
        <v>543</v>
      </c>
      <c r="F273" s="26">
        <v>45810</v>
      </c>
      <c r="G273" s="26">
        <v>45814</v>
      </c>
      <c r="H273" s="25" t="s">
        <v>1051</v>
      </c>
      <c r="I273" s="151">
        <f t="shared" si="347"/>
        <v>26.393999999999998</v>
      </c>
      <c r="J273" s="116">
        <f t="shared" ref="J273" si="363">+K273+L273</f>
        <v>0</v>
      </c>
      <c r="K273" s="116">
        <v>0</v>
      </c>
      <c r="L273" s="116">
        <v>0</v>
      </c>
      <c r="M273" s="116">
        <f t="shared" ref="M273" si="364">G273-F273</f>
        <v>4</v>
      </c>
      <c r="N273" s="116">
        <v>0</v>
      </c>
      <c r="O273" s="116">
        <f t="shared" ref="O273" si="365">G273-F273+1</f>
        <v>5</v>
      </c>
      <c r="P273" s="116">
        <v>131.97</v>
      </c>
      <c r="Q273" s="116">
        <v>0</v>
      </c>
      <c r="R273" s="115">
        <f t="shared" si="346"/>
        <v>131.97</v>
      </c>
    </row>
    <row r="274" spans="1:18" ht="81" customHeight="1" x14ac:dyDescent="0.3">
      <c r="A274" s="23" t="s">
        <v>402</v>
      </c>
      <c r="B274" s="24" t="s">
        <v>856</v>
      </c>
      <c r="C274" s="21" t="s">
        <v>329</v>
      </c>
      <c r="D274" s="22" t="s">
        <v>588</v>
      </c>
      <c r="E274" s="25" t="s">
        <v>166</v>
      </c>
      <c r="F274" s="26">
        <v>45831</v>
      </c>
      <c r="G274" s="26">
        <v>45833</v>
      </c>
      <c r="H274" s="25" t="s">
        <v>1032</v>
      </c>
      <c r="I274" s="151">
        <f t="shared" si="347"/>
        <v>55.050666666666665</v>
      </c>
      <c r="J274" s="116">
        <f t="shared" ref="J274" si="366">+K274+L274</f>
        <v>0</v>
      </c>
      <c r="K274" s="116">
        <v>0</v>
      </c>
      <c r="L274" s="116">
        <v>0</v>
      </c>
      <c r="M274" s="116">
        <f t="shared" ref="M274" si="367">G274-F274</f>
        <v>2</v>
      </c>
      <c r="N274" s="116">
        <v>0</v>
      </c>
      <c r="O274" s="116">
        <f t="shared" ref="O274" si="368">G274-F274+1</f>
        <v>3</v>
      </c>
      <c r="P274" s="116">
        <v>165.15199999999999</v>
      </c>
      <c r="Q274" s="116">
        <v>0</v>
      </c>
      <c r="R274" s="115">
        <f t="shared" si="346"/>
        <v>165.15199999999999</v>
      </c>
    </row>
    <row r="275" spans="1:18" ht="81" customHeight="1" x14ac:dyDescent="0.3">
      <c r="A275" s="23" t="s">
        <v>402</v>
      </c>
      <c r="B275" s="24" t="s">
        <v>857</v>
      </c>
      <c r="C275" s="21" t="s">
        <v>329</v>
      </c>
      <c r="D275" s="22" t="s">
        <v>588</v>
      </c>
      <c r="E275" s="25" t="s">
        <v>459</v>
      </c>
      <c r="F275" s="26">
        <v>45831</v>
      </c>
      <c r="G275" s="26">
        <v>45833</v>
      </c>
      <c r="H275" s="25" t="s">
        <v>1032</v>
      </c>
      <c r="I275" s="151">
        <f t="shared" si="347"/>
        <v>55.050666666666665</v>
      </c>
      <c r="J275" s="116">
        <f t="shared" ref="J275" si="369">+K275+L275</f>
        <v>0</v>
      </c>
      <c r="K275" s="116">
        <v>0</v>
      </c>
      <c r="L275" s="116">
        <v>0</v>
      </c>
      <c r="M275" s="116">
        <f t="shared" ref="M275" si="370">G275-F275</f>
        <v>2</v>
      </c>
      <c r="N275" s="116">
        <v>0</v>
      </c>
      <c r="O275" s="116">
        <f t="shared" ref="O275" si="371">G275-F275+1</f>
        <v>3</v>
      </c>
      <c r="P275" s="116">
        <v>165.15199999999999</v>
      </c>
      <c r="Q275" s="116">
        <v>0</v>
      </c>
      <c r="R275" s="115">
        <f t="shared" si="346"/>
        <v>165.15199999999999</v>
      </c>
    </row>
    <row r="276" spans="1:18" ht="81" customHeight="1" x14ac:dyDescent="0.3">
      <c r="A276" s="23" t="s">
        <v>402</v>
      </c>
      <c r="B276" s="24" t="s">
        <v>858</v>
      </c>
      <c r="C276" s="21" t="s">
        <v>329</v>
      </c>
      <c r="D276" s="22" t="s">
        <v>588</v>
      </c>
      <c r="E276" s="25" t="s">
        <v>212</v>
      </c>
      <c r="F276" s="26">
        <v>45831</v>
      </c>
      <c r="G276" s="26">
        <v>45834</v>
      </c>
      <c r="H276" s="25" t="s">
        <v>1032</v>
      </c>
      <c r="I276" s="151">
        <f t="shared" si="347"/>
        <v>55.050750000000001</v>
      </c>
      <c r="J276" s="116">
        <f t="shared" ref="J276:J277" si="372">+K276+L276</f>
        <v>0</v>
      </c>
      <c r="K276" s="116">
        <v>0</v>
      </c>
      <c r="L276" s="116">
        <v>0</v>
      </c>
      <c r="M276" s="116">
        <f t="shared" ref="M276:M277" si="373">G276-F276</f>
        <v>3</v>
      </c>
      <c r="N276" s="116">
        <v>0</v>
      </c>
      <c r="O276" s="116">
        <f t="shared" ref="O276:O277" si="374">G276-F276+1</f>
        <v>4</v>
      </c>
      <c r="P276" s="116">
        <v>220.203</v>
      </c>
      <c r="Q276" s="116">
        <v>0</v>
      </c>
      <c r="R276" s="115">
        <f t="shared" si="346"/>
        <v>220.203</v>
      </c>
    </row>
    <row r="277" spans="1:18" ht="69" x14ac:dyDescent="0.3">
      <c r="A277" s="23" t="s">
        <v>402</v>
      </c>
      <c r="B277" s="24" t="s">
        <v>859</v>
      </c>
      <c r="C277" s="21" t="s">
        <v>329</v>
      </c>
      <c r="D277" s="22" t="s">
        <v>610</v>
      </c>
      <c r="E277" s="25" t="s">
        <v>877</v>
      </c>
      <c r="F277" s="26">
        <v>45825</v>
      </c>
      <c r="G277" s="26">
        <v>45829</v>
      </c>
      <c r="H277" s="25" t="s">
        <v>1051</v>
      </c>
      <c r="I277" s="151">
        <f t="shared" si="347"/>
        <v>129.8296</v>
      </c>
      <c r="J277" s="116">
        <f t="shared" si="372"/>
        <v>201.34699999999998</v>
      </c>
      <c r="K277" s="116">
        <v>201.34699999999998</v>
      </c>
      <c r="L277" s="116">
        <v>0</v>
      </c>
      <c r="M277" s="116">
        <f t="shared" si="373"/>
        <v>4</v>
      </c>
      <c r="N277" s="116">
        <v>291.62700000000001</v>
      </c>
      <c r="O277" s="116">
        <f t="shared" si="374"/>
        <v>5</v>
      </c>
      <c r="P277" s="116">
        <v>133.62700000000001</v>
      </c>
      <c r="Q277" s="116">
        <v>22.547000000000001</v>
      </c>
      <c r="R277" s="115">
        <f t="shared" si="346"/>
        <v>649.14800000000002</v>
      </c>
    </row>
    <row r="278" spans="1:18" ht="72.75" customHeight="1" x14ac:dyDescent="0.3">
      <c r="A278" s="23" t="s">
        <v>402</v>
      </c>
      <c r="B278" s="24" t="s">
        <v>860</v>
      </c>
      <c r="C278" s="21" t="s">
        <v>329</v>
      </c>
      <c r="D278" s="22" t="s">
        <v>610</v>
      </c>
      <c r="E278" s="25" t="s">
        <v>721</v>
      </c>
      <c r="F278" s="26">
        <v>45825</v>
      </c>
      <c r="G278" s="26">
        <v>45829</v>
      </c>
      <c r="H278" s="25" t="s">
        <v>1051</v>
      </c>
      <c r="I278" s="151">
        <f t="shared" si="347"/>
        <v>122.28319999999999</v>
      </c>
      <c r="J278" s="116">
        <f t="shared" ref="J278" si="375">+K278+L278</f>
        <v>186.16200000000001</v>
      </c>
      <c r="K278" s="116">
        <v>186.16200000000001</v>
      </c>
      <c r="L278" s="116">
        <v>0</v>
      </c>
      <c r="M278" s="116">
        <f t="shared" ref="M278" si="376">G278-F278</f>
        <v>4</v>
      </c>
      <c r="N278" s="116">
        <v>291.62700000000001</v>
      </c>
      <c r="O278" s="116">
        <f t="shared" ref="O278" si="377">G278-F278+1</f>
        <v>5</v>
      </c>
      <c r="P278" s="116">
        <v>133.62700000000001</v>
      </c>
      <c r="Q278" s="116">
        <v>0</v>
      </c>
      <c r="R278" s="115">
        <f t="shared" si="346"/>
        <v>611.41599999999994</v>
      </c>
    </row>
    <row r="279" spans="1:18" ht="96" customHeight="1" x14ac:dyDescent="0.3">
      <c r="A279" s="23" t="s">
        <v>402</v>
      </c>
      <c r="B279" s="24" t="s">
        <v>861</v>
      </c>
      <c r="C279" s="21" t="s">
        <v>329</v>
      </c>
      <c r="D279" s="22" t="s">
        <v>611</v>
      </c>
      <c r="E279" s="25" t="s">
        <v>624</v>
      </c>
      <c r="F279" s="26">
        <v>45825</v>
      </c>
      <c r="G279" s="26">
        <v>45829</v>
      </c>
      <c r="H279" s="25" t="s">
        <v>1051</v>
      </c>
      <c r="I279" s="151">
        <f t="shared" si="347"/>
        <v>125.3202</v>
      </c>
      <c r="J279" s="116">
        <f t="shared" ref="J279:J280" si="378">+K279+L279</f>
        <v>201.34699999999998</v>
      </c>
      <c r="K279" s="116">
        <v>201.34699999999998</v>
      </c>
      <c r="L279" s="116">
        <v>0</v>
      </c>
      <c r="M279" s="116">
        <f t="shared" ref="M279:M280" si="379">G279-F279</f>
        <v>4</v>
      </c>
      <c r="N279" s="116">
        <v>291.62700000000001</v>
      </c>
      <c r="O279" s="116">
        <f t="shared" ref="O279:O280" si="380">G279-F279+1</f>
        <v>5</v>
      </c>
      <c r="P279" s="116">
        <v>133.62700000000001</v>
      </c>
      <c r="Q279" s="116">
        <v>0</v>
      </c>
      <c r="R279" s="115">
        <f t="shared" si="346"/>
        <v>626.601</v>
      </c>
    </row>
    <row r="280" spans="1:18" ht="80.25" customHeight="1" x14ac:dyDescent="0.3">
      <c r="A280" s="23" t="s">
        <v>402</v>
      </c>
      <c r="B280" s="24" t="s">
        <v>862</v>
      </c>
      <c r="C280" s="21" t="s">
        <v>329</v>
      </c>
      <c r="D280" s="22" t="s">
        <v>620</v>
      </c>
      <c r="E280" s="25" t="s">
        <v>458</v>
      </c>
      <c r="F280" s="26">
        <v>45833</v>
      </c>
      <c r="G280" s="26">
        <v>45836</v>
      </c>
      <c r="H280" s="25" t="s">
        <v>181</v>
      </c>
      <c r="I280" s="151">
        <f t="shared" si="347"/>
        <v>44.771250000000002</v>
      </c>
      <c r="J280" s="116">
        <f t="shared" si="378"/>
        <v>0</v>
      </c>
      <c r="K280" s="116">
        <v>0</v>
      </c>
      <c r="L280" s="116">
        <v>0</v>
      </c>
      <c r="M280" s="116">
        <f t="shared" si="379"/>
        <v>3</v>
      </c>
      <c r="N280" s="116">
        <v>65.575000000000003</v>
      </c>
      <c r="O280" s="116">
        <f t="shared" si="380"/>
        <v>4</v>
      </c>
      <c r="P280" s="116">
        <v>113.51</v>
      </c>
      <c r="Q280" s="116">
        <v>0</v>
      </c>
      <c r="R280" s="115">
        <f t="shared" si="346"/>
        <v>179.08500000000001</v>
      </c>
    </row>
    <row r="281" spans="1:18" ht="75" customHeight="1" x14ac:dyDescent="0.3">
      <c r="A281" s="23" t="s">
        <v>402</v>
      </c>
      <c r="B281" s="24" t="s">
        <v>863</v>
      </c>
      <c r="C281" s="21" t="s">
        <v>329</v>
      </c>
      <c r="D281" s="22" t="s">
        <v>620</v>
      </c>
      <c r="E281" s="25" t="s">
        <v>166</v>
      </c>
      <c r="F281" s="26">
        <v>45833</v>
      </c>
      <c r="G281" s="26">
        <v>45836</v>
      </c>
      <c r="H281" s="25" t="s">
        <v>181</v>
      </c>
      <c r="I281" s="151">
        <f t="shared" si="347"/>
        <v>50.235999999999997</v>
      </c>
      <c r="J281" s="116">
        <f t="shared" ref="J281" si="381">+K281+L281</f>
        <v>0</v>
      </c>
      <c r="K281" s="116">
        <v>0</v>
      </c>
      <c r="L281" s="116">
        <v>0</v>
      </c>
      <c r="M281" s="116">
        <f t="shared" ref="M281" si="382">G281-F281</f>
        <v>3</v>
      </c>
      <c r="N281" s="116">
        <v>65.575000000000003</v>
      </c>
      <c r="O281" s="116">
        <v>3</v>
      </c>
      <c r="P281" s="116">
        <v>85.132999999999996</v>
      </c>
      <c r="Q281" s="116">
        <v>0</v>
      </c>
      <c r="R281" s="115">
        <f t="shared" si="346"/>
        <v>150.708</v>
      </c>
    </row>
    <row r="282" spans="1:18" ht="75" customHeight="1" x14ac:dyDescent="0.3">
      <c r="A282" s="23" t="s">
        <v>402</v>
      </c>
      <c r="B282" s="24" t="s">
        <v>864</v>
      </c>
      <c r="C282" s="21" t="s">
        <v>329</v>
      </c>
      <c r="D282" s="22" t="s">
        <v>620</v>
      </c>
      <c r="E282" s="25" t="s">
        <v>459</v>
      </c>
      <c r="F282" s="26">
        <v>45833</v>
      </c>
      <c r="G282" s="26">
        <v>45836</v>
      </c>
      <c r="H282" s="25" t="s">
        <v>181</v>
      </c>
      <c r="I282" s="151">
        <f t="shared" si="347"/>
        <v>50.235999999999997</v>
      </c>
      <c r="J282" s="116">
        <f t="shared" ref="J282" si="383">+K282+L282</f>
        <v>0</v>
      </c>
      <c r="K282" s="116">
        <v>0</v>
      </c>
      <c r="L282" s="116">
        <v>0</v>
      </c>
      <c r="M282" s="116">
        <f t="shared" ref="M282" si="384">G282-F282</f>
        <v>3</v>
      </c>
      <c r="N282" s="116">
        <v>65.575000000000003</v>
      </c>
      <c r="O282" s="116">
        <v>3</v>
      </c>
      <c r="P282" s="116">
        <v>85.132999999999996</v>
      </c>
      <c r="Q282" s="116">
        <v>0</v>
      </c>
      <c r="R282" s="115">
        <f t="shared" si="346"/>
        <v>150.708</v>
      </c>
    </row>
    <row r="283" spans="1:18" ht="75" customHeight="1" x14ac:dyDescent="0.3">
      <c r="A283" s="23" t="s">
        <v>402</v>
      </c>
      <c r="B283" s="24" t="s">
        <v>865</v>
      </c>
      <c r="C283" s="21" t="s">
        <v>329</v>
      </c>
      <c r="D283" s="22" t="s">
        <v>620</v>
      </c>
      <c r="E283" s="25" t="s">
        <v>460</v>
      </c>
      <c r="F283" s="26">
        <v>45833</v>
      </c>
      <c r="G283" s="26">
        <v>45836</v>
      </c>
      <c r="H283" s="25" t="s">
        <v>181</v>
      </c>
      <c r="I283" s="151">
        <f t="shared" si="347"/>
        <v>44.771250000000002</v>
      </c>
      <c r="J283" s="116">
        <f t="shared" ref="J283" si="385">+K283+L283</f>
        <v>0</v>
      </c>
      <c r="K283" s="116">
        <v>0</v>
      </c>
      <c r="L283" s="116">
        <v>0</v>
      </c>
      <c r="M283" s="116">
        <f t="shared" ref="M283" si="386">G283-F283</f>
        <v>3</v>
      </c>
      <c r="N283" s="116">
        <v>65.575000000000003</v>
      </c>
      <c r="O283" s="116">
        <f t="shared" ref="O283" si="387">G283-F283+1</f>
        <v>4</v>
      </c>
      <c r="P283" s="116">
        <v>113.51</v>
      </c>
      <c r="Q283" s="116">
        <v>0</v>
      </c>
      <c r="R283" s="115">
        <f t="shared" si="346"/>
        <v>179.08500000000001</v>
      </c>
    </row>
    <row r="284" spans="1:18" ht="91.5" customHeight="1" x14ac:dyDescent="0.3">
      <c r="A284" s="23" t="s">
        <v>402</v>
      </c>
      <c r="B284" s="24" t="s">
        <v>866</v>
      </c>
      <c r="C284" s="21" t="s">
        <v>329</v>
      </c>
      <c r="D284" s="22" t="s">
        <v>620</v>
      </c>
      <c r="E284" s="25" t="s">
        <v>621</v>
      </c>
      <c r="F284" s="26">
        <v>45833</v>
      </c>
      <c r="G284" s="26">
        <v>45836</v>
      </c>
      <c r="H284" s="25" t="s">
        <v>181</v>
      </c>
      <c r="I284" s="151">
        <f t="shared" si="347"/>
        <v>44.771250000000002</v>
      </c>
      <c r="J284" s="116">
        <f t="shared" ref="J284" si="388">+K284+L284</f>
        <v>0</v>
      </c>
      <c r="K284" s="116">
        <v>0</v>
      </c>
      <c r="L284" s="116">
        <v>0</v>
      </c>
      <c r="M284" s="116">
        <f t="shared" ref="M284" si="389">G284-F284</f>
        <v>3</v>
      </c>
      <c r="N284" s="116">
        <v>65.575000000000003</v>
      </c>
      <c r="O284" s="116">
        <f t="shared" ref="O284" si="390">G284-F284+1</f>
        <v>4</v>
      </c>
      <c r="P284" s="116">
        <v>113.51</v>
      </c>
      <c r="Q284" s="116">
        <v>0</v>
      </c>
      <c r="R284" s="115">
        <f t="shared" si="346"/>
        <v>179.08500000000001</v>
      </c>
    </row>
    <row r="285" spans="1:18" ht="127.5" customHeight="1" x14ac:dyDescent="0.3">
      <c r="A285" s="23" t="s">
        <v>402</v>
      </c>
      <c r="B285" s="24" t="s">
        <v>867</v>
      </c>
      <c r="C285" s="21" t="s">
        <v>329</v>
      </c>
      <c r="D285" s="22" t="s">
        <v>622</v>
      </c>
      <c r="E285" s="25" t="s">
        <v>623</v>
      </c>
      <c r="F285" s="26">
        <v>45833</v>
      </c>
      <c r="G285" s="26">
        <v>45836</v>
      </c>
      <c r="H285" s="25" t="s">
        <v>181</v>
      </c>
      <c r="I285" s="151">
        <f t="shared" si="347"/>
        <v>44.771250000000002</v>
      </c>
      <c r="J285" s="116">
        <f t="shared" ref="J285" si="391">+K285+L285</f>
        <v>0</v>
      </c>
      <c r="K285" s="116">
        <v>0</v>
      </c>
      <c r="L285" s="116">
        <v>0</v>
      </c>
      <c r="M285" s="116">
        <f t="shared" ref="M285" si="392">G285-F285</f>
        <v>3</v>
      </c>
      <c r="N285" s="116">
        <v>65.575000000000003</v>
      </c>
      <c r="O285" s="116">
        <f t="shared" ref="O285" si="393">G285-F285+1</f>
        <v>4</v>
      </c>
      <c r="P285" s="116">
        <v>113.51</v>
      </c>
      <c r="Q285" s="116">
        <v>0</v>
      </c>
      <c r="R285" s="115">
        <f t="shared" si="346"/>
        <v>179.08500000000001</v>
      </c>
    </row>
    <row r="286" spans="1:18" ht="127.5" customHeight="1" x14ac:dyDescent="0.3">
      <c r="A286" s="23" t="s">
        <v>402</v>
      </c>
      <c r="B286" s="24" t="s">
        <v>868</v>
      </c>
      <c r="C286" s="21" t="s">
        <v>329</v>
      </c>
      <c r="D286" s="22" t="s">
        <v>622</v>
      </c>
      <c r="E286" s="25" t="s">
        <v>169</v>
      </c>
      <c r="F286" s="26">
        <v>45833</v>
      </c>
      <c r="G286" s="26">
        <v>45836</v>
      </c>
      <c r="H286" s="25" t="s">
        <v>181</v>
      </c>
      <c r="I286" s="151">
        <f t="shared" si="347"/>
        <v>44.771250000000002</v>
      </c>
      <c r="J286" s="116">
        <f t="shared" ref="J286" si="394">+K286+L286</f>
        <v>0</v>
      </c>
      <c r="K286" s="116">
        <v>0</v>
      </c>
      <c r="L286" s="116">
        <v>0</v>
      </c>
      <c r="M286" s="116">
        <f t="shared" ref="M286" si="395">G286-F286</f>
        <v>3</v>
      </c>
      <c r="N286" s="116">
        <v>65.575000000000003</v>
      </c>
      <c r="O286" s="116">
        <f t="shared" ref="O286" si="396">G286-F286+1</f>
        <v>4</v>
      </c>
      <c r="P286" s="116">
        <v>113.51</v>
      </c>
      <c r="Q286" s="116">
        <v>0</v>
      </c>
      <c r="R286" s="115">
        <f t="shared" si="346"/>
        <v>179.08500000000001</v>
      </c>
    </row>
    <row r="287" spans="1:18" ht="99" customHeight="1" x14ac:dyDescent="0.3">
      <c r="A287" s="23" t="s">
        <v>402</v>
      </c>
      <c r="B287" s="24" t="s">
        <v>869</v>
      </c>
      <c r="C287" s="21" t="s">
        <v>329</v>
      </c>
      <c r="D287" s="22" t="s">
        <v>622</v>
      </c>
      <c r="E287" s="25" t="s">
        <v>624</v>
      </c>
      <c r="F287" s="26">
        <v>45833</v>
      </c>
      <c r="G287" s="26">
        <v>45836</v>
      </c>
      <c r="H287" s="25" t="s">
        <v>181</v>
      </c>
      <c r="I287" s="151">
        <f t="shared" si="347"/>
        <v>44.771250000000002</v>
      </c>
      <c r="J287" s="116">
        <f t="shared" ref="J287" si="397">+K287+L287</f>
        <v>0</v>
      </c>
      <c r="K287" s="116">
        <v>0</v>
      </c>
      <c r="L287" s="116">
        <v>0</v>
      </c>
      <c r="M287" s="116">
        <f t="shared" ref="M287" si="398">G287-F287</f>
        <v>3</v>
      </c>
      <c r="N287" s="116">
        <v>65.575000000000003</v>
      </c>
      <c r="O287" s="116">
        <f t="shared" ref="O287:O288" si="399">G287-F287+1</f>
        <v>4</v>
      </c>
      <c r="P287" s="116">
        <v>113.51</v>
      </c>
      <c r="Q287" s="116">
        <v>0</v>
      </c>
      <c r="R287" s="115">
        <f t="shared" si="346"/>
        <v>179.08500000000001</v>
      </c>
    </row>
    <row r="288" spans="1:18" ht="75" customHeight="1" x14ac:dyDescent="0.3">
      <c r="A288" s="23" t="s">
        <v>402</v>
      </c>
      <c r="B288" s="24" t="s">
        <v>870</v>
      </c>
      <c r="C288" s="21" t="s">
        <v>329</v>
      </c>
      <c r="D288" s="22" t="s">
        <v>626</v>
      </c>
      <c r="E288" s="25" t="s">
        <v>458</v>
      </c>
      <c r="F288" s="26">
        <v>45845</v>
      </c>
      <c r="G288" s="26">
        <v>45850</v>
      </c>
      <c r="H288" s="25" t="s">
        <v>189</v>
      </c>
      <c r="I288" s="151">
        <f t="shared" si="347"/>
        <v>166.25149999999999</v>
      </c>
      <c r="J288" s="116">
        <f>+K288+L288</f>
        <v>393.08699999999999</v>
      </c>
      <c r="K288" s="116">
        <v>393.08699999999999</v>
      </c>
      <c r="L288" s="116">
        <v>0</v>
      </c>
      <c r="M288" s="116">
        <f t="shared" ref="M288" si="400">G288-F288</f>
        <v>5</v>
      </c>
      <c r="N288" s="116">
        <v>240.61799999999999</v>
      </c>
      <c r="O288" s="116">
        <f t="shared" si="399"/>
        <v>6</v>
      </c>
      <c r="P288" s="116">
        <v>363.80399999999997</v>
      </c>
      <c r="Q288" s="116">
        <v>0</v>
      </c>
      <c r="R288" s="115">
        <f t="shared" si="346"/>
        <v>997.5089999999999</v>
      </c>
    </row>
    <row r="289" spans="1:18" ht="99.75" customHeight="1" x14ac:dyDescent="0.3">
      <c r="A289" s="23" t="s">
        <v>402</v>
      </c>
      <c r="B289" s="24" t="s">
        <v>871</v>
      </c>
      <c r="C289" s="21" t="s">
        <v>329</v>
      </c>
      <c r="D289" s="22" t="s">
        <v>626</v>
      </c>
      <c r="E289" s="25" t="s">
        <v>206</v>
      </c>
      <c r="F289" s="26">
        <v>45845</v>
      </c>
      <c r="G289" s="26">
        <v>45850</v>
      </c>
      <c r="H289" s="25" t="s">
        <v>189</v>
      </c>
      <c r="I289" s="151">
        <f t="shared" si="347"/>
        <v>166.25149999999999</v>
      </c>
      <c r="J289" s="116">
        <f>+K289+L289</f>
        <v>393.08699999999999</v>
      </c>
      <c r="K289" s="116">
        <v>393.08699999999999</v>
      </c>
      <c r="L289" s="116">
        <v>0</v>
      </c>
      <c r="M289" s="116">
        <f t="shared" ref="M289" si="401">G289-F289</f>
        <v>5</v>
      </c>
      <c r="N289" s="116">
        <v>240.61799999999999</v>
      </c>
      <c r="O289" s="116">
        <f t="shared" ref="O289" si="402">G289-F289+1</f>
        <v>6</v>
      </c>
      <c r="P289" s="116">
        <v>363.80399999999997</v>
      </c>
      <c r="Q289" s="116">
        <v>0</v>
      </c>
      <c r="R289" s="115">
        <f t="shared" si="346"/>
        <v>997.5089999999999</v>
      </c>
    </row>
    <row r="290" spans="1:18" ht="51.75" x14ac:dyDescent="0.3">
      <c r="A290" s="23" t="s">
        <v>402</v>
      </c>
      <c r="B290" s="24" t="s">
        <v>872</v>
      </c>
      <c r="C290" s="21" t="s">
        <v>329</v>
      </c>
      <c r="D290" s="22" t="s">
        <v>726</v>
      </c>
      <c r="E290" s="25" t="s">
        <v>166</v>
      </c>
      <c r="F290" s="26">
        <v>45853</v>
      </c>
      <c r="G290" s="26">
        <v>45856</v>
      </c>
      <c r="H290" s="25" t="s">
        <v>1031</v>
      </c>
      <c r="I290" s="151">
        <f t="shared" si="347"/>
        <v>54.642499999999998</v>
      </c>
      <c r="J290" s="116">
        <f t="shared" ref="J290" si="403">+K290+L290</f>
        <v>218.57</v>
      </c>
      <c r="K290" s="116">
        <v>218.57</v>
      </c>
      <c r="L290" s="116">
        <v>0</v>
      </c>
      <c r="M290" s="116">
        <f t="shared" ref="M290" si="404">G290-F290</f>
        <v>3</v>
      </c>
      <c r="N290" s="116">
        <v>0</v>
      </c>
      <c r="O290" s="116">
        <f t="shared" ref="O290" si="405">G290-F290+1</f>
        <v>4</v>
      </c>
      <c r="P290" s="116">
        <v>0</v>
      </c>
      <c r="Q290" s="116">
        <v>0</v>
      </c>
      <c r="R290" s="115">
        <f t="shared" si="346"/>
        <v>218.57</v>
      </c>
    </row>
    <row r="291" spans="1:18" ht="57" customHeight="1" x14ac:dyDescent="0.3">
      <c r="A291" s="23" t="s">
        <v>402</v>
      </c>
      <c r="B291" s="24" t="s">
        <v>873</v>
      </c>
      <c r="C291" s="21" t="s">
        <v>329</v>
      </c>
      <c r="D291" s="22" t="s">
        <v>726</v>
      </c>
      <c r="E291" s="25" t="s">
        <v>459</v>
      </c>
      <c r="F291" s="26">
        <v>45853</v>
      </c>
      <c r="G291" s="26">
        <v>45856</v>
      </c>
      <c r="H291" s="25" t="s">
        <v>1031</v>
      </c>
      <c r="I291" s="151">
        <f t="shared" si="347"/>
        <v>54.642749999999999</v>
      </c>
      <c r="J291" s="116">
        <f t="shared" ref="J291" si="406">+K291+L291</f>
        <v>218.571</v>
      </c>
      <c r="K291" s="116">
        <v>218.571</v>
      </c>
      <c r="L291" s="116">
        <v>0</v>
      </c>
      <c r="M291" s="116">
        <f t="shared" ref="M291" si="407">G291-F291</f>
        <v>3</v>
      </c>
      <c r="N291" s="116">
        <v>0</v>
      </c>
      <c r="O291" s="116">
        <f t="shared" ref="O291" si="408">G291-F291+1</f>
        <v>4</v>
      </c>
      <c r="P291" s="116">
        <v>0</v>
      </c>
      <c r="Q291" s="116">
        <v>0</v>
      </c>
      <c r="R291" s="115">
        <f t="shared" si="346"/>
        <v>218.571</v>
      </c>
    </row>
    <row r="292" spans="1:18" ht="75" customHeight="1" x14ac:dyDescent="0.3">
      <c r="A292" s="23" t="s">
        <v>402</v>
      </c>
      <c r="B292" s="24" t="s">
        <v>874</v>
      </c>
      <c r="C292" s="21" t="s">
        <v>329</v>
      </c>
      <c r="D292" s="22" t="s">
        <v>726</v>
      </c>
      <c r="E292" s="25" t="s">
        <v>460</v>
      </c>
      <c r="F292" s="26">
        <v>45853</v>
      </c>
      <c r="G292" s="26">
        <v>45856</v>
      </c>
      <c r="H292" s="25" t="s">
        <v>1031</v>
      </c>
      <c r="I292" s="151">
        <f t="shared" si="347"/>
        <v>54.642749999999999</v>
      </c>
      <c r="J292" s="116">
        <f t="shared" ref="J292" si="409">+K292+L292</f>
        <v>218.571</v>
      </c>
      <c r="K292" s="116">
        <v>218.571</v>
      </c>
      <c r="L292" s="116">
        <v>0</v>
      </c>
      <c r="M292" s="116">
        <f t="shared" ref="M292" si="410">G292-F292</f>
        <v>3</v>
      </c>
      <c r="N292" s="116">
        <v>0</v>
      </c>
      <c r="O292" s="116">
        <f t="shared" ref="O292" si="411">G292-F292+1</f>
        <v>4</v>
      </c>
      <c r="P292" s="116">
        <v>0</v>
      </c>
      <c r="Q292" s="116">
        <v>0</v>
      </c>
      <c r="R292" s="115">
        <f t="shared" si="346"/>
        <v>218.571</v>
      </c>
    </row>
    <row r="293" spans="1:18" ht="96" customHeight="1" x14ac:dyDescent="0.3">
      <c r="A293" s="23" t="s">
        <v>402</v>
      </c>
      <c r="B293" s="24" t="s">
        <v>875</v>
      </c>
      <c r="C293" s="21" t="s">
        <v>329</v>
      </c>
      <c r="D293" s="22" t="s">
        <v>727</v>
      </c>
      <c r="E293" s="25" t="s">
        <v>624</v>
      </c>
      <c r="F293" s="26">
        <v>45853</v>
      </c>
      <c r="G293" s="26">
        <v>45856</v>
      </c>
      <c r="H293" s="25" t="s">
        <v>1031</v>
      </c>
      <c r="I293" s="151">
        <f t="shared" si="347"/>
        <v>54.642499999999998</v>
      </c>
      <c r="J293" s="116">
        <f t="shared" ref="J293:J294" si="412">+K293+L293</f>
        <v>218.57</v>
      </c>
      <c r="K293" s="116">
        <v>218.57</v>
      </c>
      <c r="L293" s="116">
        <v>0</v>
      </c>
      <c r="M293" s="116">
        <f t="shared" ref="M293:M294" si="413">G293-F293</f>
        <v>3</v>
      </c>
      <c r="N293" s="116">
        <v>0</v>
      </c>
      <c r="O293" s="116">
        <f t="shared" ref="O293:O294" si="414">G293-F293+1</f>
        <v>4</v>
      </c>
      <c r="P293" s="116">
        <v>0</v>
      </c>
      <c r="Q293" s="116">
        <v>0</v>
      </c>
      <c r="R293" s="115">
        <f t="shared" si="346"/>
        <v>218.57</v>
      </c>
    </row>
    <row r="294" spans="1:18" ht="107.25" customHeight="1" x14ac:dyDescent="0.3">
      <c r="A294" s="23" t="s">
        <v>402</v>
      </c>
      <c r="B294" s="24" t="s">
        <v>876</v>
      </c>
      <c r="C294" s="21" t="s">
        <v>329</v>
      </c>
      <c r="D294" s="22" t="s">
        <v>761</v>
      </c>
      <c r="E294" s="25" t="s">
        <v>543</v>
      </c>
      <c r="F294" s="26">
        <v>45838</v>
      </c>
      <c r="G294" s="26">
        <v>45840</v>
      </c>
      <c r="H294" s="25" t="s">
        <v>1032</v>
      </c>
      <c r="I294" s="151">
        <f t="shared" si="347"/>
        <v>56.729000000000006</v>
      </c>
      <c r="J294" s="116">
        <f t="shared" si="412"/>
        <v>0</v>
      </c>
      <c r="K294" s="116">
        <v>0</v>
      </c>
      <c r="L294" s="116">
        <v>0</v>
      </c>
      <c r="M294" s="116">
        <f t="shared" si="413"/>
        <v>2</v>
      </c>
      <c r="N294" s="116">
        <v>0</v>
      </c>
      <c r="O294" s="116">
        <f t="shared" si="414"/>
        <v>3</v>
      </c>
      <c r="P294" s="116">
        <v>170.18700000000001</v>
      </c>
      <c r="Q294" s="116">
        <v>0</v>
      </c>
      <c r="R294" s="115">
        <f t="shared" si="346"/>
        <v>170.18700000000001</v>
      </c>
    </row>
    <row r="295" spans="1:18" s="49" customFormat="1" ht="34.5" x14ac:dyDescent="0.3">
      <c r="A295" s="147" t="s">
        <v>364</v>
      </c>
      <c r="B295" s="148"/>
      <c r="C295" s="21"/>
      <c r="D295" s="140"/>
      <c r="E295" s="144"/>
      <c r="F295" s="149"/>
      <c r="G295" s="149"/>
      <c r="H295" s="144"/>
      <c r="I295" s="150">
        <f t="shared" si="347"/>
        <v>66.49493657894736</v>
      </c>
      <c r="J295" s="115">
        <f t="shared" ref="J295:Q295" si="415">SUM(J296:J311)</f>
        <v>1767.4301</v>
      </c>
      <c r="K295" s="115">
        <f t="shared" si="415"/>
        <v>1767.4301</v>
      </c>
      <c r="L295" s="115">
        <f t="shared" si="415"/>
        <v>0</v>
      </c>
      <c r="M295" s="115">
        <f t="shared" si="415"/>
        <v>60</v>
      </c>
      <c r="N295" s="115">
        <f t="shared" si="415"/>
        <v>452.03109999999998</v>
      </c>
      <c r="O295" s="115">
        <f t="shared" si="415"/>
        <v>76</v>
      </c>
      <c r="P295" s="115">
        <f t="shared" si="415"/>
        <v>1927.1137799999999</v>
      </c>
      <c r="Q295" s="115">
        <f t="shared" si="415"/>
        <v>907.04020000000003</v>
      </c>
      <c r="R295" s="115">
        <f>SUM(R296:R311)</f>
        <v>5053.6151799999998</v>
      </c>
    </row>
    <row r="296" spans="1:18" ht="54" customHeight="1" outlineLevel="1" x14ac:dyDescent="0.3">
      <c r="A296" s="23" t="s">
        <v>364</v>
      </c>
      <c r="B296" s="24" t="s">
        <v>55</v>
      </c>
      <c r="C296" s="21" t="s">
        <v>329</v>
      </c>
      <c r="D296" s="22" t="s">
        <v>365</v>
      </c>
      <c r="E296" s="25" t="s">
        <v>170</v>
      </c>
      <c r="F296" s="26">
        <v>45761</v>
      </c>
      <c r="G296" s="26">
        <v>45763</v>
      </c>
      <c r="H296" s="25" t="s">
        <v>334</v>
      </c>
      <c r="I296" s="151">
        <f t="shared" si="347"/>
        <v>137.76545333333334</v>
      </c>
      <c r="J296" s="116">
        <f t="shared" ref="J296:J297" si="416">+K296+L296</f>
        <v>230.535</v>
      </c>
      <c r="K296" s="116">
        <v>230.535</v>
      </c>
      <c r="L296" s="116">
        <v>0</v>
      </c>
      <c r="M296" s="116">
        <f t="shared" ref="M296:M297" si="417">G296-F296</f>
        <v>2</v>
      </c>
      <c r="N296" s="116">
        <v>85.617180000000005</v>
      </c>
      <c r="O296" s="116">
        <f t="shared" ref="O296:O297" si="418">G296-F296+1</f>
        <v>3</v>
      </c>
      <c r="P296" s="116">
        <v>85.617180000000005</v>
      </c>
      <c r="Q296" s="116">
        <v>11.526999999999999</v>
      </c>
      <c r="R296" s="115">
        <f>J296+N296+P296+Q296</f>
        <v>413.29635999999999</v>
      </c>
    </row>
    <row r="297" spans="1:18" ht="76.5" customHeight="1" outlineLevel="1" x14ac:dyDescent="0.3">
      <c r="A297" s="23" t="s">
        <v>364</v>
      </c>
      <c r="B297" s="24" t="s">
        <v>119</v>
      </c>
      <c r="C297" s="21" t="s">
        <v>329</v>
      </c>
      <c r="D297" s="22" t="s">
        <v>366</v>
      </c>
      <c r="E297" s="25" t="s">
        <v>367</v>
      </c>
      <c r="F297" s="26">
        <v>45761</v>
      </c>
      <c r="G297" s="26">
        <v>45763</v>
      </c>
      <c r="H297" s="25" t="s">
        <v>334</v>
      </c>
      <c r="I297" s="151">
        <f t="shared" si="347"/>
        <v>137.76545333333334</v>
      </c>
      <c r="J297" s="116">
        <f t="shared" si="416"/>
        <v>230.535</v>
      </c>
      <c r="K297" s="116">
        <v>230.535</v>
      </c>
      <c r="L297" s="116">
        <v>0</v>
      </c>
      <c r="M297" s="116">
        <f t="shared" si="417"/>
        <v>2</v>
      </c>
      <c r="N297" s="116">
        <v>85.617180000000005</v>
      </c>
      <c r="O297" s="116">
        <f t="shared" si="418"/>
        <v>3</v>
      </c>
      <c r="P297" s="116">
        <v>85.617180000000005</v>
      </c>
      <c r="Q297" s="116">
        <v>11.526999999999999</v>
      </c>
      <c r="R297" s="115">
        <f t="shared" ref="R297:R311" si="419">J297+N297+P297+Q297</f>
        <v>413.29635999999999</v>
      </c>
    </row>
    <row r="298" spans="1:18" ht="57" customHeight="1" outlineLevel="1" x14ac:dyDescent="0.3">
      <c r="A298" s="23" t="s">
        <v>364</v>
      </c>
      <c r="B298" s="24" t="s">
        <v>140</v>
      </c>
      <c r="C298" s="21" t="s">
        <v>329</v>
      </c>
      <c r="D298" s="22" t="s">
        <v>416</v>
      </c>
      <c r="E298" s="25" t="s">
        <v>170</v>
      </c>
      <c r="F298" s="26">
        <v>45770</v>
      </c>
      <c r="G298" s="26">
        <v>45775</v>
      </c>
      <c r="H298" s="25" t="s">
        <v>190</v>
      </c>
      <c r="I298" s="151">
        <f t="shared" si="347"/>
        <v>41.048700000000004</v>
      </c>
      <c r="J298" s="116">
        <f t="shared" ref="J298" si="420">+K298+L298</f>
        <v>0</v>
      </c>
      <c r="K298" s="116">
        <v>0</v>
      </c>
      <c r="L298" s="116">
        <v>0</v>
      </c>
      <c r="M298" s="116">
        <f t="shared" ref="M298" si="421">G298-F298</f>
        <v>5</v>
      </c>
      <c r="N298" s="116">
        <v>0</v>
      </c>
      <c r="O298" s="116">
        <f>G298-F298+1</f>
        <v>6</v>
      </c>
      <c r="P298" s="116">
        <v>246.29220000000001</v>
      </c>
      <c r="Q298" s="116">
        <v>0</v>
      </c>
      <c r="R298" s="115">
        <f t="shared" si="419"/>
        <v>246.29220000000001</v>
      </c>
    </row>
    <row r="299" spans="1:18" ht="57" customHeight="1" outlineLevel="1" x14ac:dyDescent="0.3">
      <c r="A299" s="23" t="s">
        <v>364</v>
      </c>
      <c r="B299" s="24" t="s">
        <v>141</v>
      </c>
      <c r="C299" s="21" t="s">
        <v>329</v>
      </c>
      <c r="D299" s="22" t="s">
        <v>416</v>
      </c>
      <c r="E299" s="25" t="s">
        <v>417</v>
      </c>
      <c r="F299" s="26">
        <v>45770</v>
      </c>
      <c r="G299" s="26">
        <v>45775</v>
      </c>
      <c r="H299" s="25" t="s">
        <v>190</v>
      </c>
      <c r="I299" s="151">
        <f t="shared" si="347"/>
        <v>44.054966666666672</v>
      </c>
      <c r="J299" s="116">
        <f t="shared" ref="J299" si="422">+K299+L299</f>
        <v>0</v>
      </c>
      <c r="K299" s="116">
        <v>0</v>
      </c>
      <c r="L299" s="116">
        <v>0</v>
      </c>
      <c r="M299" s="116">
        <f t="shared" ref="M299" si="423">G299-F299</f>
        <v>5</v>
      </c>
      <c r="N299" s="116">
        <v>0</v>
      </c>
      <c r="O299" s="116">
        <f>G299-F299+1</f>
        <v>6</v>
      </c>
      <c r="P299" s="116">
        <v>246.29220000000001</v>
      </c>
      <c r="Q299" s="116">
        <f>2.4+15.6376</f>
        <v>18.037600000000001</v>
      </c>
      <c r="R299" s="115">
        <f t="shared" si="419"/>
        <v>264.32980000000003</v>
      </c>
    </row>
    <row r="300" spans="1:18" ht="93" customHeight="1" outlineLevel="1" x14ac:dyDescent="0.3">
      <c r="A300" s="23" t="s">
        <v>364</v>
      </c>
      <c r="B300" s="24" t="s">
        <v>150</v>
      </c>
      <c r="C300" s="21" t="s">
        <v>329</v>
      </c>
      <c r="D300" s="22" t="s">
        <v>418</v>
      </c>
      <c r="E300" s="25" t="s">
        <v>419</v>
      </c>
      <c r="F300" s="26">
        <v>45770</v>
      </c>
      <c r="G300" s="26">
        <v>45775</v>
      </c>
      <c r="H300" s="25" t="s">
        <v>190</v>
      </c>
      <c r="I300" s="151">
        <f t="shared" si="347"/>
        <v>97.276744000000008</v>
      </c>
      <c r="J300" s="116">
        <f t="shared" ref="J300:J302" si="424">+K300+L300</f>
        <v>0</v>
      </c>
      <c r="K300" s="116">
        <v>0</v>
      </c>
      <c r="L300" s="116">
        <v>0</v>
      </c>
      <c r="M300" s="116">
        <v>4</v>
      </c>
      <c r="N300" s="116">
        <v>222.05392000000001</v>
      </c>
      <c r="O300" s="116">
        <v>5</v>
      </c>
      <c r="P300" s="116">
        <v>246.29220000000001</v>
      </c>
      <c r="Q300" s="116">
        <f>2.4+15.6376</f>
        <v>18.037600000000001</v>
      </c>
      <c r="R300" s="115">
        <f t="shared" si="419"/>
        <v>486.38372000000004</v>
      </c>
    </row>
    <row r="301" spans="1:18" ht="75" customHeight="1" x14ac:dyDescent="0.3">
      <c r="A301" s="23" t="s">
        <v>364</v>
      </c>
      <c r="B301" s="24" t="s">
        <v>878</v>
      </c>
      <c r="C301" s="21" t="s">
        <v>329</v>
      </c>
      <c r="D301" s="22" t="s">
        <v>434</v>
      </c>
      <c r="E301" s="25" t="s">
        <v>435</v>
      </c>
      <c r="F301" s="26">
        <v>45784</v>
      </c>
      <c r="G301" s="26">
        <v>45791</v>
      </c>
      <c r="H301" s="25" t="s">
        <v>1029</v>
      </c>
      <c r="I301" s="151">
        <f t="shared" si="347"/>
        <v>128.42726250000001</v>
      </c>
      <c r="J301" s="116">
        <f t="shared" si="424"/>
        <v>194.15710000000001</v>
      </c>
      <c r="K301" s="116">
        <v>194.15710000000001</v>
      </c>
      <c r="L301" s="116">
        <v>0</v>
      </c>
      <c r="M301" s="116">
        <f t="shared" ref="M301:M302" si="425">G301-F301</f>
        <v>7</v>
      </c>
      <c r="N301" s="116">
        <v>0</v>
      </c>
      <c r="O301" s="116">
        <f t="shared" ref="O301" si="426">G301-F301+1</f>
        <v>8</v>
      </c>
      <c r="P301" s="116">
        <v>0</v>
      </c>
      <c r="Q301" s="116">
        <f>830.541+2.72</f>
        <v>833.26100000000008</v>
      </c>
      <c r="R301" s="115">
        <f t="shared" si="419"/>
        <v>1027.4181000000001</v>
      </c>
    </row>
    <row r="302" spans="1:18" ht="57" customHeight="1" outlineLevel="1" x14ac:dyDescent="0.3">
      <c r="A302" s="23" t="s">
        <v>364</v>
      </c>
      <c r="B302" s="24" t="s">
        <v>879</v>
      </c>
      <c r="C302" s="21" t="s">
        <v>329</v>
      </c>
      <c r="D302" s="22" t="s">
        <v>453</v>
      </c>
      <c r="E302" s="25" t="s">
        <v>170</v>
      </c>
      <c r="F302" s="26">
        <v>45786</v>
      </c>
      <c r="G302" s="26">
        <v>45789</v>
      </c>
      <c r="H302" s="25" t="s">
        <v>1029</v>
      </c>
      <c r="I302" s="151">
        <f t="shared" si="347"/>
        <v>73.922899999999998</v>
      </c>
      <c r="J302" s="116">
        <f t="shared" si="424"/>
        <v>194.43200000000002</v>
      </c>
      <c r="K302" s="116">
        <v>194.43200000000002</v>
      </c>
      <c r="L302" s="116">
        <v>0</v>
      </c>
      <c r="M302" s="116">
        <f t="shared" si="425"/>
        <v>3</v>
      </c>
      <c r="N302" s="116">
        <v>0</v>
      </c>
      <c r="O302" s="116">
        <f t="shared" ref="O302:O309" si="427">G302-F302+1</f>
        <v>4</v>
      </c>
      <c r="P302" s="116">
        <v>101.25960000000001</v>
      </c>
      <c r="Q302" s="116">
        <v>0</v>
      </c>
      <c r="R302" s="115">
        <f t="shared" si="419"/>
        <v>295.69159999999999</v>
      </c>
    </row>
    <row r="303" spans="1:18" ht="70.5" customHeight="1" outlineLevel="1" x14ac:dyDescent="0.3">
      <c r="A303" s="23" t="s">
        <v>364</v>
      </c>
      <c r="B303" s="24" t="s">
        <v>880</v>
      </c>
      <c r="C303" s="21" t="s">
        <v>329</v>
      </c>
      <c r="D303" s="22" t="s">
        <v>453</v>
      </c>
      <c r="E303" s="25" t="s">
        <v>213</v>
      </c>
      <c r="F303" s="26">
        <v>45786</v>
      </c>
      <c r="G303" s="26">
        <v>45789</v>
      </c>
      <c r="H303" s="25" t="s">
        <v>1029</v>
      </c>
      <c r="I303" s="151">
        <f t="shared" si="347"/>
        <v>74.547899999999998</v>
      </c>
      <c r="J303" s="116">
        <f t="shared" ref="J303" si="428">+K303+L303</f>
        <v>194.43200000000002</v>
      </c>
      <c r="K303" s="116">
        <v>194.43200000000002</v>
      </c>
      <c r="L303" s="116">
        <v>0</v>
      </c>
      <c r="M303" s="116">
        <f t="shared" ref="M303" si="429">G303-F303</f>
        <v>3</v>
      </c>
      <c r="N303" s="116">
        <v>0</v>
      </c>
      <c r="O303" s="116">
        <f t="shared" si="427"/>
        <v>4</v>
      </c>
      <c r="P303" s="116">
        <v>101.25960000000001</v>
      </c>
      <c r="Q303" s="116">
        <v>2.5</v>
      </c>
      <c r="R303" s="115">
        <f t="shared" si="419"/>
        <v>298.19159999999999</v>
      </c>
    </row>
    <row r="304" spans="1:18" ht="61.5" customHeight="1" outlineLevel="1" x14ac:dyDescent="0.3">
      <c r="A304" s="23" t="s">
        <v>364</v>
      </c>
      <c r="B304" s="24" t="s">
        <v>881</v>
      </c>
      <c r="C304" s="21" t="s">
        <v>329</v>
      </c>
      <c r="D304" s="22" t="s">
        <v>453</v>
      </c>
      <c r="E304" s="25" t="s">
        <v>454</v>
      </c>
      <c r="F304" s="26">
        <v>45786</v>
      </c>
      <c r="G304" s="26">
        <v>45789</v>
      </c>
      <c r="H304" s="25" t="s">
        <v>1029</v>
      </c>
      <c r="I304" s="151">
        <f t="shared" si="347"/>
        <v>74.547899999999998</v>
      </c>
      <c r="J304" s="116">
        <f t="shared" ref="J304" si="430">+K304+L304</f>
        <v>194.43200000000002</v>
      </c>
      <c r="K304" s="116">
        <v>194.43200000000002</v>
      </c>
      <c r="L304" s="116">
        <v>0</v>
      </c>
      <c r="M304" s="116">
        <f t="shared" ref="M304" si="431">G304-F304</f>
        <v>3</v>
      </c>
      <c r="N304" s="116">
        <v>0</v>
      </c>
      <c r="O304" s="116">
        <f t="shared" si="427"/>
        <v>4</v>
      </c>
      <c r="P304" s="116">
        <v>101.25960000000001</v>
      </c>
      <c r="Q304" s="116">
        <v>2.5</v>
      </c>
      <c r="R304" s="115">
        <f t="shared" si="419"/>
        <v>298.19159999999999</v>
      </c>
    </row>
    <row r="305" spans="1:18" ht="84" customHeight="1" outlineLevel="1" x14ac:dyDescent="0.3">
      <c r="A305" s="23" t="s">
        <v>364</v>
      </c>
      <c r="B305" s="24" t="s">
        <v>882</v>
      </c>
      <c r="C305" s="21" t="s">
        <v>329</v>
      </c>
      <c r="D305" s="22" t="s">
        <v>472</v>
      </c>
      <c r="E305" s="25" t="s">
        <v>473</v>
      </c>
      <c r="F305" s="26">
        <v>45788</v>
      </c>
      <c r="G305" s="26">
        <v>45794</v>
      </c>
      <c r="H305" s="25" t="s">
        <v>1058</v>
      </c>
      <c r="I305" s="151">
        <f t="shared" si="347"/>
        <v>35.019082857142855</v>
      </c>
      <c r="J305" s="116">
        <f t="shared" ref="J305:J306" si="432">+K305+L305</f>
        <v>0</v>
      </c>
      <c r="K305" s="116">
        <v>0</v>
      </c>
      <c r="L305" s="116">
        <v>0</v>
      </c>
      <c r="M305" s="116">
        <f t="shared" ref="M305:M306" si="433">G305-F305</f>
        <v>6</v>
      </c>
      <c r="N305" s="116">
        <v>0</v>
      </c>
      <c r="O305" s="116">
        <f t="shared" si="427"/>
        <v>7</v>
      </c>
      <c r="P305" s="116">
        <v>242.63357999999999</v>
      </c>
      <c r="Q305" s="116">
        <v>2.5</v>
      </c>
      <c r="R305" s="115">
        <f t="shared" si="419"/>
        <v>245.13357999999999</v>
      </c>
    </row>
    <row r="306" spans="1:18" ht="57" customHeight="1" outlineLevel="1" x14ac:dyDescent="0.3">
      <c r="A306" s="23" t="s">
        <v>364</v>
      </c>
      <c r="B306" s="24" t="s">
        <v>883</v>
      </c>
      <c r="C306" s="21" t="s">
        <v>329</v>
      </c>
      <c r="D306" s="22" t="s">
        <v>582</v>
      </c>
      <c r="E306" s="25" t="s">
        <v>170</v>
      </c>
      <c r="F306" s="26">
        <v>45812</v>
      </c>
      <c r="G306" s="26">
        <v>45815</v>
      </c>
      <c r="H306" s="25" t="s">
        <v>1076</v>
      </c>
      <c r="I306" s="151">
        <f t="shared" si="347"/>
        <v>23.420339999999999</v>
      </c>
      <c r="J306" s="116">
        <f t="shared" si="432"/>
        <v>0</v>
      </c>
      <c r="K306" s="116"/>
      <c r="L306" s="116">
        <v>0</v>
      </c>
      <c r="M306" s="116">
        <f t="shared" si="433"/>
        <v>3</v>
      </c>
      <c r="N306" s="116">
        <v>0</v>
      </c>
      <c r="O306" s="116">
        <f t="shared" si="427"/>
        <v>4</v>
      </c>
      <c r="P306" s="116">
        <v>93.681359999999998</v>
      </c>
      <c r="Q306" s="116">
        <v>0</v>
      </c>
      <c r="R306" s="115">
        <f t="shared" si="419"/>
        <v>93.681359999999998</v>
      </c>
    </row>
    <row r="307" spans="1:18" ht="57" customHeight="1" outlineLevel="1" x14ac:dyDescent="0.3">
      <c r="A307" s="23" t="s">
        <v>364</v>
      </c>
      <c r="B307" s="24" t="s">
        <v>884</v>
      </c>
      <c r="C307" s="21" t="s">
        <v>329</v>
      </c>
      <c r="D307" s="22" t="s">
        <v>582</v>
      </c>
      <c r="E307" s="25" t="s">
        <v>583</v>
      </c>
      <c r="F307" s="26">
        <v>45812</v>
      </c>
      <c r="G307" s="26">
        <v>45815</v>
      </c>
      <c r="H307" s="25" t="s">
        <v>1076</v>
      </c>
      <c r="I307" s="151">
        <f t="shared" si="347"/>
        <v>24.045339999999999</v>
      </c>
      <c r="J307" s="116">
        <f t="shared" ref="J307" si="434">+K307+L307</f>
        <v>0</v>
      </c>
      <c r="K307" s="116"/>
      <c r="L307" s="116">
        <v>0</v>
      </c>
      <c r="M307" s="116">
        <f t="shared" ref="M307" si="435">G307-F307</f>
        <v>3</v>
      </c>
      <c r="N307" s="116">
        <v>0</v>
      </c>
      <c r="O307" s="116">
        <f t="shared" si="427"/>
        <v>4</v>
      </c>
      <c r="P307" s="116">
        <v>93.681359999999998</v>
      </c>
      <c r="Q307" s="116">
        <v>2.5</v>
      </c>
      <c r="R307" s="115">
        <f t="shared" si="419"/>
        <v>96.181359999999998</v>
      </c>
    </row>
    <row r="308" spans="1:18" ht="57" customHeight="1" outlineLevel="1" x14ac:dyDescent="0.3">
      <c r="A308" s="23" t="s">
        <v>364</v>
      </c>
      <c r="B308" s="24" t="s">
        <v>885</v>
      </c>
      <c r="C308" s="21" t="s">
        <v>329</v>
      </c>
      <c r="D308" s="22" t="s">
        <v>582</v>
      </c>
      <c r="E308" s="25" t="s">
        <v>417</v>
      </c>
      <c r="F308" s="26">
        <v>45812</v>
      </c>
      <c r="G308" s="26">
        <v>45815</v>
      </c>
      <c r="H308" s="25" t="s">
        <v>1076</v>
      </c>
      <c r="I308" s="151">
        <f t="shared" si="347"/>
        <v>24.045339999999999</v>
      </c>
      <c r="J308" s="116">
        <f t="shared" ref="J308" si="436">+K308+L308</f>
        <v>0</v>
      </c>
      <c r="K308" s="116"/>
      <c r="L308" s="116">
        <v>0</v>
      </c>
      <c r="M308" s="116">
        <f t="shared" ref="M308" si="437">G308-F308</f>
        <v>3</v>
      </c>
      <c r="N308" s="116">
        <v>0</v>
      </c>
      <c r="O308" s="116">
        <f t="shared" si="427"/>
        <v>4</v>
      </c>
      <c r="P308" s="116">
        <v>93.681359999999998</v>
      </c>
      <c r="Q308" s="116">
        <v>2.5</v>
      </c>
      <c r="R308" s="115">
        <f t="shared" si="419"/>
        <v>96.181359999999998</v>
      </c>
    </row>
    <row r="309" spans="1:18" ht="69.75" customHeight="1" outlineLevel="1" x14ac:dyDescent="0.3">
      <c r="A309" s="23" t="s">
        <v>364</v>
      </c>
      <c r="B309" s="24" t="s">
        <v>886</v>
      </c>
      <c r="C309" s="21" t="s">
        <v>329</v>
      </c>
      <c r="D309" s="22" t="s">
        <v>584</v>
      </c>
      <c r="E309" s="25" t="s">
        <v>585</v>
      </c>
      <c r="F309" s="26">
        <v>45812</v>
      </c>
      <c r="G309" s="26">
        <v>45815</v>
      </c>
      <c r="H309" s="25" t="s">
        <v>1076</v>
      </c>
      <c r="I309" s="151">
        <f t="shared" si="347"/>
        <v>38.106045000000002</v>
      </c>
      <c r="J309" s="116">
        <f t="shared" ref="J309" si="438">+K309+L309</f>
        <v>0</v>
      </c>
      <c r="K309" s="116"/>
      <c r="L309" s="116">
        <v>0</v>
      </c>
      <c r="M309" s="116">
        <f t="shared" ref="M309" si="439">G309-F309</f>
        <v>3</v>
      </c>
      <c r="N309" s="116">
        <v>58.742820000000002</v>
      </c>
      <c r="O309" s="116">
        <f t="shared" si="427"/>
        <v>4</v>
      </c>
      <c r="P309" s="116">
        <v>93.681359999999998</v>
      </c>
      <c r="Q309" s="116">
        <v>0</v>
      </c>
      <c r="R309" s="115">
        <f t="shared" si="419"/>
        <v>152.42418000000001</v>
      </c>
    </row>
    <row r="310" spans="1:18" ht="69.75" customHeight="1" outlineLevel="1" x14ac:dyDescent="0.3">
      <c r="A310" s="23" t="s">
        <v>364</v>
      </c>
      <c r="B310" s="24" t="s">
        <v>887</v>
      </c>
      <c r="C310" s="21" t="s">
        <v>329</v>
      </c>
      <c r="D310" s="22" t="s">
        <v>605</v>
      </c>
      <c r="E310" s="25" t="s">
        <v>170</v>
      </c>
      <c r="F310" s="26">
        <v>45832</v>
      </c>
      <c r="G310" s="26">
        <v>45836</v>
      </c>
      <c r="H310" s="25" t="s">
        <v>1055</v>
      </c>
      <c r="I310" s="151">
        <f t="shared" si="347"/>
        <v>62.4773</v>
      </c>
      <c r="J310" s="116">
        <f t="shared" ref="J310" si="440">+K310+L310</f>
        <v>264.45400000000001</v>
      </c>
      <c r="K310" s="116">
        <v>264.45400000000001</v>
      </c>
      <c r="L310" s="116">
        <v>0</v>
      </c>
      <c r="M310" s="116">
        <f t="shared" ref="M310" si="441">G310-F310</f>
        <v>4</v>
      </c>
      <c r="N310" s="116">
        <v>0</v>
      </c>
      <c r="O310" s="116">
        <f t="shared" ref="O310" si="442">G310-F310+1</f>
        <v>5</v>
      </c>
      <c r="P310" s="116">
        <v>47.932499999999997</v>
      </c>
      <c r="Q310" s="116">
        <v>0</v>
      </c>
      <c r="R310" s="115">
        <f t="shared" si="419"/>
        <v>312.38650000000001</v>
      </c>
    </row>
    <row r="311" spans="1:18" ht="77.25" customHeight="1" outlineLevel="1" x14ac:dyDescent="0.3">
      <c r="A311" s="23" t="s">
        <v>364</v>
      </c>
      <c r="B311" s="24" t="s">
        <v>888</v>
      </c>
      <c r="C311" s="21" t="s">
        <v>329</v>
      </c>
      <c r="D311" s="22" t="s">
        <v>605</v>
      </c>
      <c r="E311" s="25" t="s">
        <v>606</v>
      </c>
      <c r="F311" s="26">
        <v>45832</v>
      </c>
      <c r="G311" s="26">
        <v>45836</v>
      </c>
      <c r="H311" s="25" t="s">
        <v>1055</v>
      </c>
      <c r="I311" s="151">
        <f t="shared" si="347"/>
        <v>62.9071</v>
      </c>
      <c r="J311" s="116">
        <f t="shared" ref="J311" si="443">+K311+L311</f>
        <v>264.45300000000003</v>
      </c>
      <c r="K311" s="116">
        <v>264.45300000000003</v>
      </c>
      <c r="L311" s="116">
        <v>0</v>
      </c>
      <c r="M311" s="116">
        <f t="shared" ref="M311" si="444">G311-F311</f>
        <v>4</v>
      </c>
      <c r="N311" s="116">
        <v>0</v>
      </c>
      <c r="O311" s="116">
        <f t="shared" ref="O311" si="445">G311-F311+1</f>
        <v>5</v>
      </c>
      <c r="P311" s="116">
        <v>47.932499999999997</v>
      </c>
      <c r="Q311" s="116">
        <v>2.15</v>
      </c>
      <c r="R311" s="115">
        <f t="shared" si="419"/>
        <v>314.53550000000001</v>
      </c>
    </row>
    <row r="312" spans="1:18" s="49" customFormat="1" ht="53.25" customHeight="1" x14ac:dyDescent="0.3">
      <c r="A312" s="147" t="s">
        <v>889</v>
      </c>
      <c r="B312" s="148"/>
      <c r="C312" s="21"/>
      <c r="D312" s="140"/>
      <c r="E312" s="144"/>
      <c r="F312" s="149"/>
      <c r="G312" s="149"/>
      <c r="H312" s="144"/>
      <c r="I312" s="150">
        <f t="shared" si="347"/>
        <v>60.86726315789474</v>
      </c>
      <c r="J312" s="115">
        <f t="shared" ref="J312:Q312" si="446">SUM(J313:J321)</f>
        <v>1009.2860000000001</v>
      </c>
      <c r="K312" s="115">
        <f t="shared" si="446"/>
        <v>1009.2860000000001</v>
      </c>
      <c r="L312" s="115">
        <f t="shared" si="446"/>
        <v>0</v>
      </c>
      <c r="M312" s="115">
        <f t="shared" si="446"/>
        <v>29</v>
      </c>
      <c r="N312" s="115">
        <f t="shared" si="446"/>
        <v>655.70299999999997</v>
      </c>
      <c r="O312" s="115">
        <f t="shared" si="446"/>
        <v>38</v>
      </c>
      <c r="P312" s="115">
        <f t="shared" si="446"/>
        <v>435.35300000000001</v>
      </c>
      <c r="Q312" s="115">
        <f t="shared" si="446"/>
        <v>212.61400000000003</v>
      </c>
      <c r="R312" s="115">
        <f>SUM(R313:R321)</f>
        <v>2312.9560000000001</v>
      </c>
    </row>
    <row r="313" spans="1:18" ht="57" customHeight="1" outlineLevel="1" x14ac:dyDescent="0.3">
      <c r="A313" s="23" t="s">
        <v>889</v>
      </c>
      <c r="B313" s="24" t="s">
        <v>116</v>
      </c>
      <c r="C313" s="21" t="s">
        <v>329</v>
      </c>
      <c r="D313" s="22" t="s">
        <v>242</v>
      </c>
      <c r="E313" s="25" t="s">
        <v>323</v>
      </c>
      <c r="F313" s="26">
        <v>45733</v>
      </c>
      <c r="G313" s="26">
        <v>45737</v>
      </c>
      <c r="H313" s="25" t="s">
        <v>243</v>
      </c>
      <c r="I313" s="151">
        <f t="shared" si="347"/>
        <v>17.6358</v>
      </c>
      <c r="J313" s="116">
        <f>+K313+L313</f>
        <v>0</v>
      </c>
      <c r="K313" s="116">
        <v>0</v>
      </c>
      <c r="L313" s="116">
        <v>0</v>
      </c>
      <c r="M313" s="116">
        <f>G313-F313</f>
        <v>4</v>
      </c>
      <c r="N313" s="116">
        <v>0</v>
      </c>
      <c r="O313" s="116">
        <f>G313-F313+1</f>
        <v>5</v>
      </c>
      <c r="P313" s="116">
        <v>0</v>
      </c>
      <c r="Q313" s="116">
        <f>75.7+12.479</f>
        <v>88.179000000000002</v>
      </c>
      <c r="R313" s="115">
        <f>J313+N313+P313+Q313</f>
        <v>88.179000000000002</v>
      </c>
    </row>
    <row r="314" spans="1:18" ht="145.5" customHeight="1" outlineLevel="1" x14ac:dyDescent="0.3">
      <c r="A314" s="23" t="s">
        <v>889</v>
      </c>
      <c r="B314" s="24" t="s">
        <v>107</v>
      </c>
      <c r="C314" s="21" t="s">
        <v>329</v>
      </c>
      <c r="D314" s="22" t="s">
        <v>241</v>
      </c>
      <c r="E314" s="25" t="s">
        <v>322</v>
      </c>
      <c r="F314" s="26">
        <v>45733</v>
      </c>
      <c r="G314" s="26">
        <v>45737</v>
      </c>
      <c r="H314" s="25" t="s">
        <v>243</v>
      </c>
      <c r="I314" s="151">
        <f t="shared" si="347"/>
        <v>15.38</v>
      </c>
      <c r="J314" s="116">
        <f t="shared" ref="J314:J316" si="447">+K314+L314</f>
        <v>0</v>
      </c>
      <c r="K314" s="116">
        <v>0</v>
      </c>
      <c r="L314" s="116">
        <v>0</v>
      </c>
      <c r="M314" s="116">
        <f t="shared" ref="M314:M316" si="448">G314-F314</f>
        <v>4</v>
      </c>
      <c r="N314" s="116">
        <v>0</v>
      </c>
      <c r="O314" s="116">
        <f t="shared" ref="O314:O316" si="449">G314-F314+1</f>
        <v>5</v>
      </c>
      <c r="P314" s="116">
        <v>0</v>
      </c>
      <c r="Q314" s="116">
        <v>76.900000000000006</v>
      </c>
      <c r="R314" s="115">
        <f t="shared" ref="R314:R321" si="450">J314+N314+P314+Q314</f>
        <v>76.900000000000006</v>
      </c>
    </row>
    <row r="315" spans="1:18" ht="141" customHeight="1" x14ac:dyDescent="0.3">
      <c r="A315" s="23" t="s">
        <v>889</v>
      </c>
      <c r="B315" s="24" t="s">
        <v>120</v>
      </c>
      <c r="C315" s="21" t="s">
        <v>329</v>
      </c>
      <c r="D315" s="22" t="s">
        <v>256</v>
      </c>
      <c r="E315" s="25" t="s">
        <v>324</v>
      </c>
      <c r="F315" s="26">
        <v>45749</v>
      </c>
      <c r="G315" s="26">
        <v>45751</v>
      </c>
      <c r="H315" s="25" t="s">
        <v>186</v>
      </c>
      <c r="I315" s="151">
        <f t="shared" si="347"/>
        <v>14.526000000000005</v>
      </c>
      <c r="J315" s="116">
        <f t="shared" si="447"/>
        <v>0</v>
      </c>
      <c r="K315" s="116">
        <v>0</v>
      </c>
      <c r="L315" s="116">
        <v>0</v>
      </c>
      <c r="M315" s="116">
        <f t="shared" si="448"/>
        <v>2</v>
      </c>
      <c r="N315" s="116">
        <v>23.38000000000001</v>
      </c>
      <c r="O315" s="116">
        <f t="shared" si="449"/>
        <v>3</v>
      </c>
      <c r="P315" s="116">
        <v>1.2980000000000018</v>
      </c>
      <c r="Q315" s="116">
        <f>2.8+16.1</f>
        <v>18.900000000000002</v>
      </c>
      <c r="R315" s="115">
        <f t="shared" si="450"/>
        <v>43.578000000000017</v>
      </c>
    </row>
    <row r="316" spans="1:18" ht="143.25" customHeight="1" x14ac:dyDescent="0.3">
      <c r="A316" s="23" t="s">
        <v>889</v>
      </c>
      <c r="B316" s="24" t="s">
        <v>121</v>
      </c>
      <c r="C316" s="21" t="s">
        <v>329</v>
      </c>
      <c r="D316" s="22" t="s">
        <v>256</v>
      </c>
      <c r="E316" s="25" t="s">
        <v>325</v>
      </c>
      <c r="F316" s="26">
        <v>45749</v>
      </c>
      <c r="G316" s="26">
        <v>45751</v>
      </c>
      <c r="H316" s="25" t="s">
        <v>186</v>
      </c>
      <c r="I316" s="151">
        <f t="shared" si="347"/>
        <v>14.526000000000005</v>
      </c>
      <c r="J316" s="116">
        <f t="shared" si="447"/>
        <v>0</v>
      </c>
      <c r="K316" s="116">
        <v>0</v>
      </c>
      <c r="L316" s="116">
        <v>0</v>
      </c>
      <c r="M316" s="116">
        <f t="shared" si="448"/>
        <v>2</v>
      </c>
      <c r="N316" s="116">
        <v>23.38000000000001</v>
      </c>
      <c r="O316" s="116">
        <f t="shared" si="449"/>
        <v>3</v>
      </c>
      <c r="P316" s="116">
        <v>1.2980000000000018</v>
      </c>
      <c r="Q316" s="116">
        <f>2.8+16.1</f>
        <v>18.900000000000002</v>
      </c>
      <c r="R316" s="115">
        <f t="shared" si="450"/>
        <v>43.578000000000017</v>
      </c>
    </row>
    <row r="317" spans="1:18" ht="73.5" customHeight="1" outlineLevel="1" x14ac:dyDescent="0.3">
      <c r="A317" s="23" t="s">
        <v>889</v>
      </c>
      <c r="B317" s="24" t="s">
        <v>122</v>
      </c>
      <c r="C317" s="21" t="s">
        <v>329</v>
      </c>
      <c r="D317" s="22" t="s">
        <v>430</v>
      </c>
      <c r="E317" s="25" t="s">
        <v>431</v>
      </c>
      <c r="F317" s="26">
        <v>45774</v>
      </c>
      <c r="G317" s="26">
        <v>45776</v>
      </c>
      <c r="H317" s="25" t="s">
        <v>1037</v>
      </c>
      <c r="I317" s="151">
        <f t="shared" si="347"/>
        <v>241.62400000000002</v>
      </c>
      <c r="J317" s="116">
        <f>+K317+L317</f>
        <v>261.29500000000002</v>
      </c>
      <c r="K317" s="116">
        <v>261.29500000000002</v>
      </c>
      <c r="L317" s="116">
        <v>0</v>
      </c>
      <c r="M317" s="116">
        <f>G317-F317</f>
        <v>2</v>
      </c>
      <c r="N317" s="116">
        <f>73.032+259.314</f>
        <v>332.346</v>
      </c>
      <c r="O317" s="116">
        <f>G317-F317+1</f>
        <v>3</v>
      </c>
      <c r="P317" s="116">
        <v>121.496</v>
      </c>
      <c r="Q317" s="116">
        <v>9.7349999999999994</v>
      </c>
      <c r="R317" s="115">
        <f t="shared" si="450"/>
        <v>724.87200000000007</v>
      </c>
    </row>
    <row r="318" spans="1:18" ht="88.5" customHeight="1" x14ac:dyDescent="0.3">
      <c r="A318" s="23" t="s">
        <v>889</v>
      </c>
      <c r="B318" s="24" t="s">
        <v>123</v>
      </c>
      <c r="C318" s="21" t="s">
        <v>329</v>
      </c>
      <c r="D318" s="22" t="s">
        <v>245</v>
      </c>
      <c r="E318" s="25" t="s">
        <v>321</v>
      </c>
      <c r="F318" s="26">
        <v>45783</v>
      </c>
      <c r="G318" s="26">
        <v>45787</v>
      </c>
      <c r="H318" s="25" t="s">
        <v>246</v>
      </c>
      <c r="I318" s="151">
        <f t="shared" si="347"/>
        <v>27.222199999999997</v>
      </c>
      <c r="J318" s="116">
        <f t="shared" ref="J318" si="451">+K318+L318</f>
        <v>0</v>
      </c>
      <c r="K318" s="116">
        <v>0</v>
      </c>
      <c r="L318" s="116">
        <v>0</v>
      </c>
      <c r="M318" s="116">
        <f t="shared" ref="M318" si="452">G318-F318</f>
        <v>4</v>
      </c>
      <c r="N318" s="116">
        <f>136.111</f>
        <v>136.11099999999999</v>
      </c>
      <c r="O318" s="116">
        <f t="shared" ref="O318" si="453">G318-F318+1</f>
        <v>5</v>
      </c>
      <c r="P318" s="116">
        <v>0</v>
      </c>
      <c r="Q318" s="116">
        <v>0</v>
      </c>
      <c r="R318" s="115">
        <f t="shared" si="450"/>
        <v>136.11099999999999</v>
      </c>
    </row>
    <row r="319" spans="1:18" ht="69.75" customHeight="1" x14ac:dyDescent="0.3">
      <c r="A319" s="23" t="s">
        <v>889</v>
      </c>
      <c r="B319" s="24" t="s">
        <v>142</v>
      </c>
      <c r="C319" s="21" t="s">
        <v>329</v>
      </c>
      <c r="D319" s="22" t="s">
        <v>533</v>
      </c>
      <c r="E319" s="25" t="s">
        <v>534</v>
      </c>
      <c r="F319" s="26">
        <v>45801</v>
      </c>
      <c r="G319" s="26">
        <v>45804</v>
      </c>
      <c r="H319" s="25" t="s">
        <v>428</v>
      </c>
      <c r="I319" s="151">
        <f t="shared" si="347"/>
        <v>124.0735</v>
      </c>
      <c r="J319" s="116">
        <f t="shared" ref="J319:J320" si="454">+K319+L319</f>
        <v>229.87200000000001</v>
      </c>
      <c r="K319" s="116">
        <v>229.87200000000001</v>
      </c>
      <c r="L319" s="116">
        <v>0</v>
      </c>
      <c r="M319" s="116">
        <f t="shared" ref="M319:M320" si="455">G319-F319</f>
        <v>3</v>
      </c>
      <c r="N319" s="116">
        <v>140.48599999999999</v>
      </c>
      <c r="O319" s="116">
        <f t="shared" ref="O319:O320" si="456">G319-F319+1</f>
        <v>4</v>
      </c>
      <c r="P319" s="116">
        <v>125.93600000000001</v>
      </c>
      <c r="Q319" s="116">
        <v>0</v>
      </c>
      <c r="R319" s="115">
        <f t="shared" si="450"/>
        <v>496.29399999999998</v>
      </c>
    </row>
    <row r="320" spans="1:18" ht="72.75" customHeight="1" x14ac:dyDescent="0.3">
      <c r="A320" s="23" t="s">
        <v>889</v>
      </c>
      <c r="B320" s="24" t="s">
        <v>312</v>
      </c>
      <c r="C320" s="21" t="s">
        <v>329</v>
      </c>
      <c r="D320" s="22" t="s">
        <v>547</v>
      </c>
      <c r="E320" s="25" t="s">
        <v>321</v>
      </c>
      <c r="F320" s="26">
        <v>45812</v>
      </c>
      <c r="G320" s="26">
        <v>45814</v>
      </c>
      <c r="H320" s="25" t="s">
        <v>186</v>
      </c>
      <c r="I320" s="151">
        <f t="shared" si="347"/>
        <v>124.33466666666668</v>
      </c>
      <c r="J320" s="116">
        <f t="shared" si="454"/>
        <v>187.679</v>
      </c>
      <c r="K320" s="116">
        <v>187.679</v>
      </c>
      <c r="L320" s="116">
        <v>0</v>
      </c>
      <c r="M320" s="116">
        <f t="shared" si="455"/>
        <v>2</v>
      </c>
      <c r="N320" s="116">
        <v>0</v>
      </c>
      <c r="O320" s="116">
        <f t="shared" si="456"/>
        <v>3</v>
      </c>
      <c r="P320" s="116">
        <v>185.32499999999999</v>
      </c>
      <c r="Q320" s="116">
        <v>0</v>
      </c>
      <c r="R320" s="115">
        <f t="shared" si="450"/>
        <v>373.00400000000002</v>
      </c>
    </row>
    <row r="321" spans="1:18" ht="72.75" customHeight="1" x14ac:dyDescent="0.3">
      <c r="A321" s="23" t="s">
        <v>889</v>
      </c>
      <c r="B321" s="24" t="s">
        <v>313</v>
      </c>
      <c r="C321" s="21" t="s">
        <v>329</v>
      </c>
      <c r="D321" s="22" t="s">
        <v>785</v>
      </c>
      <c r="E321" s="25" t="s">
        <v>321</v>
      </c>
      <c r="F321" s="26">
        <v>45844</v>
      </c>
      <c r="G321" s="26">
        <v>45850</v>
      </c>
      <c r="H321" s="25" t="s">
        <v>189</v>
      </c>
      <c r="I321" s="151">
        <f t="shared" si="347"/>
        <v>47.205714285714286</v>
      </c>
      <c r="J321" s="116">
        <f t="shared" ref="J321" si="457">+K321+L321</f>
        <v>330.44</v>
      </c>
      <c r="K321" s="116">
        <v>330.44</v>
      </c>
      <c r="L321" s="116">
        <v>0</v>
      </c>
      <c r="M321" s="116">
        <f t="shared" ref="M321" si="458">G321-F321</f>
        <v>6</v>
      </c>
      <c r="N321" s="116">
        <v>0</v>
      </c>
      <c r="O321" s="116">
        <f t="shared" ref="O321" si="459">G321-F321+1</f>
        <v>7</v>
      </c>
      <c r="P321" s="116">
        <v>0</v>
      </c>
      <c r="Q321" s="116">
        <v>0</v>
      </c>
      <c r="R321" s="115">
        <f t="shared" si="450"/>
        <v>330.44</v>
      </c>
    </row>
    <row r="322" spans="1:18" s="49" customFormat="1" ht="34.5" x14ac:dyDescent="0.3">
      <c r="A322" s="147" t="s">
        <v>890</v>
      </c>
      <c r="B322" s="148"/>
      <c r="C322" s="21"/>
      <c r="D322" s="140"/>
      <c r="E322" s="144"/>
      <c r="F322" s="149"/>
      <c r="G322" s="149"/>
      <c r="H322" s="144"/>
      <c r="I322" s="150">
        <f t="shared" si="347"/>
        <v>89.137320000000003</v>
      </c>
      <c r="J322" s="115">
        <f t="shared" ref="J322:Q322" si="460">SUM(J323:J328)</f>
        <v>818.33699999999999</v>
      </c>
      <c r="K322" s="115">
        <f t="shared" si="460"/>
        <v>818.33699999999999</v>
      </c>
      <c r="L322" s="115">
        <f t="shared" si="460"/>
        <v>0</v>
      </c>
      <c r="M322" s="115">
        <f t="shared" si="460"/>
        <v>19</v>
      </c>
      <c r="N322" s="115">
        <f t="shared" si="460"/>
        <v>733.34</v>
      </c>
      <c r="O322" s="115">
        <f t="shared" si="460"/>
        <v>25</v>
      </c>
      <c r="P322" s="115">
        <f t="shared" si="460"/>
        <v>637.197</v>
      </c>
      <c r="Q322" s="115">
        <f t="shared" si="460"/>
        <v>39.558999999999997</v>
      </c>
      <c r="R322" s="115">
        <f>SUM(R323:R328)</f>
        <v>2228.433</v>
      </c>
    </row>
    <row r="323" spans="1:18" ht="57" customHeight="1" x14ac:dyDescent="0.3">
      <c r="A323" s="23" t="s">
        <v>890</v>
      </c>
      <c r="B323" s="24" t="s">
        <v>56</v>
      </c>
      <c r="C323" s="21" t="s">
        <v>329</v>
      </c>
      <c r="D323" s="22" t="s">
        <v>440</v>
      </c>
      <c r="E323" s="25" t="s">
        <v>441</v>
      </c>
      <c r="F323" s="26">
        <v>45789</v>
      </c>
      <c r="G323" s="26">
        <v>45793</v>
      </c>
      <c r="H323" s="25" t="s">
        <v>1059</v>
      </c>
      <c r="I323" s="151">
        <f t="shared" si="347"/>
        <v>110.1982</v>
      </c>
      <c r="J323" s="116">
        <f t="shared" ref="J323:J326" si="461">+K323+L323</f>
        <v>232</v>
      </c>
      <c r="K323" s="116">
        <v>232</v>
      </c>
      <c r="L323" s="116">
        <v>0</v>
      </c>
      <c r="M323" s="116">
        <f t="shared" ref="M323:M326" si="462">G323-F323</f>
        <v>4</v>
      </c>
      <c r="N323" s="116">
        <v>203.84399999999999</v>
      </c>
      <c r="O323" s="116">
        <f t="shared" ref="O323:O326" si="463">G323-F323+1</f>
        <v>5</v>
      </c>
      <c r="P323" s="116">
        <v>115.14700000000001</v>
      </c>
      <c r="Q323" s="116">
        <v>0</v>
      </c>
      <c r="R323" s="115">
        <f>J323+N323+P323+Q323</f>
        <v>550.99099999999999</v>
      </c>
    </row>
    <row r="324" spans="1:18" ht="57" customHeight="1" x14ac:dyDescent="0.3">
      <c r="A324" s="23" t="s">
        <v>890</v>
      </c>
      <c r="B324" s="24" t="s">
        <v>59</v>
      </c>
      <c r="C324" s="21" t="s">
        <v>329</v>
      </c>
      <c r="D324" s="22" t="s">
        <v>440</v>
      </c>
      <c r="E324" s="25" t="s">
        <v>442</v>
      </c>
      <c r="F324" s="26">
        <v>45789</v>
      </c>
      <c r="G324" s="26">
        <v>45793</v>
      </c>
      <c r="H324" s="25" t="s">
        <v>1059</v>
      </c>
      <c r="I324" s="151">
        <f t="shared" si="347"/>
        <v>110.1982</v>
      </c>
      <c r="J324" s="116">
        <f t="shared" si="461"/>
        <v>232</v>
      </c>
      <c r="K324" s="116">
        <v>232</v>
      </c>
      <c r="L324" s="116">
        <v>0</v>
      </c>
      <c r="M324" s="116">
        <f t="shared" si="462"/>
        <v>4</v>
      </c>
      <c r="N324" s="116">
        <v>203.84399999999999</v>
      </c>
      <c r="O324" s="116">
        <f t="shared" si="463"/>
        <v>5</v>
      </c>
      <c r="P324" s="116">
        <v>115.14700000000001</v>
      </c>
      <c r="Q324" s="116">
        <v>0</v>
      </c>
      <c r="R324" s="115">
        <f t="shared" ref="R324:R328" si="464">J324+N324+P324+Q324</f>
        <v>550.99099999999999</v>
      </c>
    </row>
    <row r="325" spans="1:18" ht="111" customHeight="1" x14ac:dyDescent="0.3">
      <c r="A325" s="23" t="s">
        <v>890</v>
      </c>
      <c r="B325" s="24" t="s">
        <v>74</v>
      </c>
      <c r="C325" s="21" t="s">
        <v>329</v>
      </c>
      <c r="D325" s="22" t="s">
        <v>443</v>
      </c>
      <c r="E325" s="25" t="s">
        <v>891</v>
      </c>
      <c r="F325" s="26">
        <v>45789</v>
      </c>
      <c r="G325" s="26">
        <v>45793</v>
      </c>
      <c r="H325" s="25" t="s">
        <v>1059</v>
      </c>
      <c r="I325" s="151">
        <f t="shared" si="347"/>
        <v>106.21020000000001</v>
      </c>
      <c r="J325" s="116">
        <f t="shared" si="461"/>
        <v>232</v>
      </c>
      <c r="K325" s="116">
        <v>232</v>
      </c>
      <c r="L325" s="116">
        <v>0</v>
      </c>
      <c r="M325" s="116">
        <f t="shared" si="462"/>
        <v>4</v>
      </c>
      <c r="N325" s="116">
        <v>183.904</v>
      </c>
      <c r="O325" s="116">
        <f t="shared" si="463"/>
        <v>5</v>
      </c>
      <c r="P325" s="116">
        <v>115.14700000000001</v>
      </c>
      <c r="Q325" s="116">
        <v>0</v>
      </c>
      <c r="R325" s="115">
        <f t="shared" si="464"/>
        <v>531.05100000000004</v>
      </c>
    </row>
    <row r="326" spans="1:18" ht="78" customHeight="1" x14ac:dyDescent="0.3">
      <c r="A326" s="23" t="s">
        <v>890</v>
      </c>
      <c r="B326" s="24" t="s">
        <v>143</v>
      </c>
      <c r="C326" s="21" t="s">
        <v>329</v>
      </c>
      <c r="D326" s="22" t="s">
        <v>466</v>
      </c>
      <c r="E326" s="25" t="s">
        <v>467</v>
      </c>
      <c r="F326" s="26">
        <v>45782</v>
      </c>
      <c r="G326" s="26">
        <v>45785</v>
      </c>
      <c r="H326" s="25" t="s">
        <v>1065</v>
      </c>
      <c r="I326" s="151">
        <f t="shared" si="347"/>
        <v>34.691249999999997</v>
      </c>
      <c r="J326" s="116">
        <f t="shared" si="461"/>
        <v>0</v>
      </c>
      <c r="K326" s="116">
        <v>0</v>
      </c>
      <c r="L326" s="116">
        <v>0</v>
      </c>
      <c r="M326" s="116">
        <f t="shared" si="462"/>
        <v>3</v>
      </c>
      <c r="N326" s="116">
        <v>0</v>
      </c>
      <c r="O326" s="116">
        <f t="shared" si="463"/>
        <v>4</v>
      </c>
      <c r="P326" s="116">
        <v>121.66</v>
      </c>
      <c r="Q326" s="116">
        <f>15.505+1.6</f>
        <v>17.105</v>
      </c>
      <c r="R326" s="115">
        <f t="shared" si="464"/>
        <v>138.76499999999999</v>
      </c>
    </row>
    <row r="327" spans="1:18" ht="66.75" customHeight="1" x14ac:dyDescent="0.3">
      <c r="A327" s="23" t="s">
        <v>890</v>
      </c>
      <c r="B327" s="24" t="s">
        <v>314</v>
      </c>
      <c r="C327" s="21" t="s">
        <v>329</v>
      </c>
      <c r="D327" s="22" t="s">
        <v>617</v>
      </c>
      <c r="E327" s="25" t="s">
        <v>618</v>
      </c>
      <c r="F327" s="26">
        <v>45824</v>
      </c>
      <c r="G327" s="26">
        <v>45826</v>
      </c>
      <c r="H327" s="25" t="s">
        <v>181</v>
      </c>
      <c r="I327" s="151">
        <f t="shared" si="347"/>
        <v>84.598333333333343</v>
      </c>
      <c r="J327" s="116">
        <f t="shared" ref="J327" si="465">+K327+L327</f>
        <v>75.418999999999997</v>
      </c>
      <c r="K327" s="116">
        <f>35.419+40</f>
        <v>75.418999999999997</v>
      </c>
      <c r="L327" s="116">
        <v>0</v>
      </c>
      <c r="M327" s="116">
        <f t="shared" ref="M327" si="466">G327-F327</f>
        <v>2</v>
      </c>
      <c r="N327" s="116">
        <v>70.873999999999995</v>
      </c>
      <c r="O327" s="116">
        <f t="shared" ref="O327" si="467">G327-F327+1</f>
        <v>3</v>
      </c>
      <c r="P327" s="116">
        <v>85.048000000000002</v>
      </c>
      <c r="Q327" s="116">
        <v>22.454000000000001</v>
      </c>
      <c r="R327" s="115">
        <f t="shared" si="464"/>
        <v>253.79500000000002</v>
      </c>
    </row>
    <row r="328" spans="1:18" ht="109.5" customHeight="1" x14ac:dyDescent="0.3">
      <c r="A328" s="23" t="s">
        <v>890</v>
      </c>
      <c r="B328" s="24" t="s">
        <v>315</v>
      </c>
      <c r="C328" s="21" t="s">
        <v>329</v>
      </c>
      <c r="D328" s="22" t="s">
        <v>619</v>
      </c>
      <c r="E328" s="25" t="s">
        <v>892</v>
      </c>
      <c r="F328" s="26">
        <v>45824</v>
      </c>
      <c r="G328" s="26">
        <v>45826</v>
      </c>
      <c r="H328" s="25" t="s">
        <v>181</v>
      </c>
      <c r="I328" s="151">
        <f t="shared" si="347"/>
        <v>67.61333333333333</v>
      </c>
      <c r="J328" s="116">
        <f t="shared" ref="J328" si="468">+K328+L328</f>
        <v>46.917999999999999</v>
      </c>
      <c r="K328" s="116">
        <v>46.917999999999999</v>
      </c>
      <c r="L328" s="116">
        <v>0</v>
      </c>
      <c r="M328" s="116">
        <f t="shared" ref="M328" si="469">G328-F328</f>
        <v>2</v>
      </c>
      <c r="N328" s="116">
        <v>70.873999999999995</v>
      </c>
      <c r="O328" s="116">
        <f t="shared" ref="O328" si="470">G328-F328+1</f>
        <v>3</v>
      </c>
      <c r="P328" s="116">
        <v>85.048000000000002</v>
      </c>
      <c r="Q328" s="116">
        <v>0</v>
      </c>
      <c r="R328" s="115">
        <f t="shared" si="464"/>
        <v>202.84</v>
      </c>
    </row>
    <row r="329" spans="1:18" s="49" customFormat="1" ht="34.5" x14ac:dyDescent="0.3">
      <c r="A329" s="147" t="s">
        <v>893</v>
      </c>
      <c r="B329" s="24"/>
      <c r="C329" s="21"/>
      <c r="D329" s="140"/>
      <c r="E329" s="144"/>
      <c r="F329" s="149"/>
      <c r="G329" s="149"/>
      <c r="H329" s="144"/>
      <c r="I329" s="150">
        <f t="shared" si="347"/>
        <v>173.4385</v>
      </c>
      <c r="J329" s="115">
        <f t="shared" ref="J329:Q329" si="471">SUM(J330)</f>
        <v>244.38900000000001</v>
      </c>
      <c r="K329" s="115">
        <f t="shared" si="471"/>
        <v>244.38900000000001</v>
      </c>
      <c r="L329" s="115">
        <f t="shared" si="471"/>
        <v>0</v>
      </c>
      <c r="M329" s="115">
        <f t="shared" si="471"/>
        <v>3</v>
      </c>
      <c r="N329" s="115">
        <f t="shared" si="471"/>
        <v>256.90600000000001</v>
      </c>
      <c r="O329" s="115">
        <f t="shared" si="471"/>
        <v>4</v>
      </c>
      <c r="P329" s="115">
        <f t="shared" si="471"/>
        <v>192.459</v>
      </c>
      <c r="Q329" s="115">
        <f t="shared" si="471"/>
        <v>0</v>
      </c>
      <c r="R329" s="115">
        <f>SUM(R330)</f>
        <v>693.75400000000002</v>
      </c>
    </row>
    <row r="330" spans="1:18" ht="54" customHeight="1" x14ac:dyDescent="0.3">
      <c r="A330" s="23" t="s">
        <v>893</v>
      </c>
      <c r="B330" s="24" t="s">
        <v>57</v>
      </c>
      <c r="C330" s="21" t="s">
        <v>329</v>
      </c>
      <c r="D330" s="22" t="s">
        <v>638</v>
      </c>
      <c r="E330" s="25" t="s">
        <v>894</v>
      </c>
      <c r="F330" s="26">
        <v>45844</v>
      </c>
      <c r="G330" s="26">
        <v>45847</v>
      </c>
      <c r="H330" s="25" t="s">
        <v>191</v>
      </c>
      <c r="I330" s="151">
        <f t="shared" si="347"/>
        <v>173.4385</v>
      </c>
      <c r="J330" s="116">
        <f>+K330+L330</f>
        <v>244.38900000000001</v>
      </c>
      <c r="K330" s="116">
        <v>244.38900000000001</v>
      </c>
      <c r="L330" s="116">
        <v>0</v>
      </c>
      <c r="M330" s="116">
        <f>G330-F330</f>
        <v>3</v>
      </c>
      <c r="N330" s="116">
        <v>256.90600000000001</v>
      </c>
      <c r="O330" s="116">
        <f>G330-F330+1</f>
        <v>4</v>
      </c>
      <c r="P330" s="116">
        <v>192.459</v>
      </c>
      <c r="Q330" s="116">
        <v>0</v>
      </c>
      <c r="R330" s="115">
        <f>J330+N330+P330+Q330</f>
        <v>693.75400000000002</v>
      </c>
    </row>
    <row r="331" spans="1:18" s="49" customFormat="1" x14ac:dyDescent="0.3">
      <c r="A331" s="147" t="s">
        <v>895</v>
      </c>
      <c r="B331" s="148"/>
      <c r="C331" s="21"/>
      <c r="D331" s="140"/>
      <c r="E331" s="144"/>
      <c r="F331" s="149"/>
      <c r="G331" s="149"/>
      <c r="H331" s="144"/>
      <c r="I331" s="150">
        <f t="shared" si="347"/>
        <v>219.41099999999997</v>
      </c>
      <c r="J331" s="115">
        <f t="shared" ref="J331:Q331" si="472">SUM(J332)</f>
        <v>323.60199999999998</v>
      </c>
      <c r="K331" s="115">
        <f t="shared" si="472"/>
        <v>323.60199999999998</v>
      </c>
      <c r="L331" s="115">
        <f t="shared" si="472"/>
        <v>0</v>
      </c>
      <c r="M331" s="115">
        <f t="shared" si="472"/>
        <v>2</v>
      </c>
      <c r="N331" s="115">
        <f t="shared" si="472"/>
        <v>152.72899999999998</v>
      </c>
      <c r="O331" s="115">
        <f t="shared" si="472"/>
        <v>3</v>
      </c>
      <c r="P331" s="115">
        <f t="shared" si="472"/>
        <v>181.90199999999999</v>
      </c>
      <c r="Q331" s="115">
        <f t="shared" si="472"/>
        <v>0</v>
      </c>
      <c r="R331" s="115">
        <f>SUM(R332)</f>
        <v>658.23299999999995</v>
      </c>
    </row>
    <row r="332" spans="1:18" ht="51.75" x14ac:dyDescent="0.3">
      <c r="A332" s="23" t="s">
        <v>895</v>
      </c>
      <c r="B332" s="24" t="s">
        <v>58</v>
      </c>
      <c r="C332" s="21" t="s">
        <v>329</v>
      </c>
      <c r="D332" s="22" t="s">
        <v>591</v>
      </c>
      <c r="E332" s="25" t="s">
        <v>208</v>
      </c>
      <c r="F332" s="26">
        <v>45824</v>
      </c>
      <c r="G332" s="26">
        <v>45826</v>
      </c>
      <c r="H332" s="25" t="s">
        <v>189</v>
      </c>
      <c r="I332" s="151">
        <f t="shared" ref="I332:I395" si="473">R332/O332</f>
        <v>219.41099999999997</v>
      </c>
      <c r="J332" s="116">
        <f t="shared" ref="J332" si="474">+K332+L332</f>
        <v>323.60199999999998</v>
      </c>
      <c r="K332" s="116">
        <v>323.60199999999998</v>
      </c>
      <c r="L332" s="116">
        <v>0</v>
      </c>
      <c r="M332" s="116">
        <f t="shared" ref="M332" si="475">G332-F332</f>
        <v>2</v>
      </c>
      <c r="N332" s="116">
        <v>152.72899999999998</v>
      </c>
      <c r="O332" s="116">
        <f t="shared" ref="O332" si="476">G332-F332+1</f>
        <v>3</v>
      </c>
      <c r="P332" s="116">
        <v>181.90199999999999</v>
      </c>
      <c r="Q332" s="116">
        <v>0</v>
      </c>
      <c r="R332" s="115">
        <f>J332+N332+P332+Q332</f>
        <v>658.23299999999995</v>
      </c>
    </row>
    <row r="333" spans="1:18" s="49" customFormat="1" x14ac:dyDescent="0.3">
      <c r="A333" s="147" t="s">
        <v>896</v>
      </c>
      <c r="B333" s="148"/>
      <c r="C333" s="21"/>
      <c r="D333" s="140"/>
      <c r="E333" s="144"/>
      <c r="F333" s="149"/>
      <c r="G333" s="149"/>
      <c r="H333" s="144"/>
      <c r="I333" s="150">
        <f t="shared" si="473"/>
        <v>179.13350764705885</v>
      </c>
      <c r="J333" s="115">
        <f t="shared" ref="J333:Q333" si="477">SUM(J334:J349)</f>
        <v>5551.7990000000009</v>
      </c>
      <c r="K333" s="115">
        <f t="shared" si="477"/>
        <v>5551.7990000000009</v>
      </c>
      <c r="L333" s="115">
        <f t="shared" si="477"/>
        <v>0</v>
      </c>
      <c r="M333" s="115">
        <f t="shared" si="477"/>
        <v>53</v>
      </c>
      <c r="N333" s="115">
        <f t="shared" si="477"/>
        <v>3600.5428200000006</v>
      </c>
      <c r="O333" s="115">
        <f t="shared" si="477"/>
        <v>68</v>
      </c>
      <c r="P333" s="115">
        <f t="shared" si="477"/>
        <v>2879.6367000000005</v>
      </c>
      <c r="Q333" s="115">
        <f t="shared" si="477"/>
        <v>149.1</v>
      </c>
      <c r="R333" s="115">
        <f>SUM(R334:R349)</f>
        <v>12181.078520000001</v>
      </c>
    </row>
    <row r="334" spans="1:18" ht="64.5" customHeight="1" outlineLevel="1" x14ac:dyDescent="0.3">
      <c r="A334" s="23" t="s">
        <v>896</v>
      </c>
      <c r="B334" s="24" t="s">
        <v>380</v>
      </c>
      <c r="C334" s="21" t="s">
        <v>329</v>
      </c>
      <c r="D334" s="22" t="s">
        <v>1018</v>
      </c>
      <c r="E334" s="25" t="s">
        <v>378</v>
      </c>
      <c r="F334" s="26">
        <v>45753</v>
      </c>
      <c r="G334" s="26">
        <v>45758</v>
      </c>
      <c r="H334" s="25" t="s">
        <v>187</v>
      </c>
      <c r="I334" s="151">
        <f t="shared" si="473"/>
        <v>123.83783333333334</v>
      </c>
      <c r="J334" s="116">
        <f t="shared" ref="J334:J335" si="478">+K334+L334</f>
        <v>326.05</v>
      </c>
      <c r="K334" s="116">
        <v>326.05</v>
      </c>
      <c r="L334" s="116">
        <v>0</v>
      </c>
      <c r="M334" s="116">
        <f t="shared" ref="M334:M335" si="479">G334-F334</f>
        <v>5</v>
      </c>
      <c r="N334" s="116">
        <v>215.13800000000001</v>
      </c>
      <c r="O334" s="116">
        <f t="shared" ref="O334:O335" si="480">G334-F334+1</f>
        <v>6</v>
      </c>
      <c r="P334" s="116">
        <v>201.839</v>
      </c>
      <c r="Q334" s="116">
        <v>0</v>
      </c>
      <c r="R334" s="115">
        <f>J334+N334+P334+Q334</f>
        <v>743.02700000000004</v>
      </c>
    </row>
    <row r="335" spans="1:18" ht="95.25" customHeight="1" outlineLevel="1" x14ac:dyDescent="0.3">
      <c r="A335" s="23" t="s">
        <v>896</v>
      </c>
      <c r="B335" s="24" t="s">
        <v>381</v>
      </c>
      <c r="C335" s="21" t="s">
        <v>329</v>
      </c>
      <c r="D335" s="22" t="s">
        <v>1019</v>
      </c>
      <c r="E335" s="25" t="s">
        <v>462</v>
      </c>
      <c r="F335" s="26">
        <v>45753</v>
      </c>
      <c r="G335" s="26">
        <v>45758</v>
      </c>
      <c r="H335" s="25" t="s">
        <v>187</v>
      </c>
      <c r="I335" s="151">
        <f t="shared" si="473"/>
        <v>123.83783333333334</v>
      </c>
      <c r="J335" s="116">
        <f t="shared" si="478"/>
        <v>326.05</v>
      </c>
      <c r="K335" s="116">
        <v>326.05</v>
      </c>
      <c r="L335" s="116">
        <v>0</v>
      </c>
      <c r="M335" s="116">
        <f t="shared" si="479"/>
        <v>5</v>
      </c>
      <c r="N335" s="116">
        <v>215.13800000000001</v>
      </c>
      <c r="O335" s="116">
        <f t="shared" si="480"/>
        <v>6</v>
      </c>
      <c r="P335" s="116">
        <v>201.839</v>
      </c>
      <c r="Q335" s="116">
        <v>0</v>
      </c>
      <c r="R335" s="115">
        <f t="shared" ref="R335:R349" si="481">J335+N335+P335+Q335</f>
        <v>743.02700000000004</v>
      </c>
    </row>
    <row r="336" spans="1:18" ht="57.75" customHeight="1" x14ac:dyDescent="0.3">
      <c r="A336" s="23" t="s">
        <v>896</v>
      </c>
      <c r="B336" s="24" t="s">
        <v>383</v>
      </c>
      <c r="C336" s="21" t="s">
        <v>329</v>
      </c>
      <c r="D336" s="22" t="s">
        <v>1020</v>
      </c>
      <c r="E336" s="25" t="s">
        <v>379</v>
      </c>
      <c r="F336" s="26">
        <v>45775</v>
      </c>
      <c r="G336" s="26">
        <v>45777</v>
      </c>
      <c r="H336" s="25" t="s">
        <v>189</v>
      </c>
      <c r="I336" s="151">
        <f t="shared" si="473"/>
        <v>198.53200000000001</v>
      </c>
      <c r="J336" s="116">
        <f t="shared" ref="J336" si="482">+K336+L336</f>
        <v>246.69900000000001</v>
      </c>
      <c r="K336" s="116">
        <v>246.69900000000001</v>
      </c>
      <c r="L336" s="116">
        <v>0</v>
      </c>
      <c r="M336" s="116">
        <f t="shared" ref="M336" si="483">G336-F336</f>
        <v>2</v>
      </c>
      <c r="N336" s="116">
        <v>163.49700000000001</v>
      </c>
      <c r="O336" s="116">
        <f t="shared" ref="O336" si="484">G336-F336+1</f>
        <v>3</v>
      </c>
      <c r="P336" s="116">
        <v>185.4</v>
      </c>
      <c r="Q336" s="116">
        <v>0</v>
      </c>
      <c r="R336" s="115">
        <f t="shared" si="481"/>
        <v>595.596</v>
      </c>
    </row>
    <row r="337" spans="1:18" ht="81.75" customHeight="1" x14ac:dyDescent="0.3">
      <c r="A337" s="23" t="s">
        <v>896</v>
      </c>
      <c r="B337" s="24" t="s">
        <v>384</v>
      </c>
      <c r="C337" s="21" t="s">
        <v>329</v>
      </c>
      <c r="D337" s="22" t="s">
        <v>1012</v>
      </c>
      <c r="E337" s="25" t="s">
        <v>462</v>
      </c>
      <c r="F337" s="26">
        <v>45763</v>
      </c>
      <c r="G337" s="26">
        <v>45765</v>
      </c>
      <c r="H337" s="25" t="s">
        <v>408</v>
      </c>
      <c r="I337" s="151">
        <f t="shared" si="473"/>
        <v>139.19486666666668</v>
      </c>
      <c r="J337" s="116">
        <f t="shared" ref="J337" si="485">+K337+L337</f>
        <v>127.7</v>
      </c>
      <c r="K337" s="116">
        <v>127.7</v>
      </c>
      <c r="L337" s="116">
        <v>0</v>
      </c>
      <c r="M337" s="116">
        <f t="shared" ref="M337" si="486">G337-F337</f>
        <v>2</v>
      </c>
      <c r="N337" s="116">
        <v>153.928</v>
      </c>
      <c r="O337" s="116">
        <f t="shared" ref="O337" si="487">G337-F337+1</f>
        <v>3</v>
      </c>
      <c r="P337" s="116">
        <v>135.95660000000001</v>
      </c>
      <c r="Q337" s="116">
        <v>0</v>
      </c>
      <c r="R337" s="115">
        <f t="shared" si="481"/>
        <v>417.58460000000002</v>
      </c>
    </row>
    <row r="338" spans="1:18" ht="123.75" customHeight="1" x14ac:dyDescent="0.3">
      <c r="A338" s="23" t="s">
        <v>896</v>
      </c>
      <c r="B338" s="24" t="s">
        <v>897</v>
      </c>
      <c r="C338" s="21" t="s">
        <v>329</v>
      </c>
      <c r="D338" s="22" t="s">
        <v>1013</v>
      </c>
      <c r="E338" s="25" t="s">
        <v>409</v>
      </c>
      <c r="F338" s="26">
        <v>45763</v>
      </c>
      <c r="G338" s="26">
        <v>45765</v>
      </c>
      <c r="H338" s="25" t="s">
        <v>408</v>
      </c>
      <c r="I338" s="151">
        <f t="shared" si="473"/>
        <v>139.19486666666668</v>
      </c>
      <c r="J338" s="116">
        <f t="shared" ref="J338" si="488">+K338+L338</f>
        <v>127.7</v>
      </c>
      <c r="K338" s="116">
        <v>127.7</v>
      </c>
      <c r="L338" s="116">
        <v>0</v>
      </c>
      <c r="M338" s="116">
        <f t="shared" ref="M338" si="489">G338-F338</f>
        <v>2</v>
      </c>
      <c r="N338" s="116">
        <v>153.928</v>
      </c>
      <c r="O338" s="116">
        <f t="shared" ref="O338" si="490">G338-F338+1</f>
        <v>3</v>
      </c>
      <c r="P338" s="116">
        <v>135.95660000000001</v>
      </c>
      <c r="Q338" s="116">
        <v>0</v>
      </c>
      <c r="R338" s="115">
        <f t="shared" si="481"/>
        <v>417.58460000000002</v>
      </c>
    </row>
    <row r="339" spans="1:18" ht="69.75" customHeight="1" x14ac:dyDescent="0.3">
      <c r="A339" s="23" t="s">
        <v>896</v>
      </c>
      <c r="B339" s="24" t="s">
        <v>898</v>
      </c>
      <c r="C339" s="21" t="s">
        <v>329</v>
      </c>
      <c r="D339" s="22" t="s">
        <v>1015</v>
      </c>
      <c r="E339" s="25" t="s">
        <v>424</v>
      </c>
      <c r="F339" s="26">
        <v>45774</v>
      </c>
      <c r="G339" s="26">
        <v>45779</v>
      </c>
      <c r="H339" s="25" t="s">
        <v>235</v>
      </c>
      <c r="I339" s="151">
        <f t="shared" si="473"/>
        <v>286.46184333333332</v>
      </c>
      <c r="J339" s="116">
        <f t="shared" ref="J339" si="491">+K339+L339</f>
        <v>820</v>
      </c>
      <c r="K339" s="116">
        <v>820</v>
      </c>
      <c r="L339" s="116">
        <v>0</v>
      </c>
      <c r="M339" s="116">
        <f t="shared" ref="M339" si="492">G339-F339</f>
        <v>5</v>
      </c>
      <c r="N339" s="116">
        <v>584.45529999999997</v>
      </c>
      <c r="O339" s="116">
        <f t="shared" ref="O339" si="493">G339-F339+1</f>
        <v>6</v>
      </c>
      <c r="P339" s="116">
        <v>314.31576000000001</v>
      </c>
      <c r="Q339" s="116">
        <v>0</v>
      </c>
      <c r="R339" s="115">
        <f t="shared" si="481"/>
        <v>1718.77106</v>
      </c>
    </row>
    <row r="340" spans="1:18" ht="69.75" customHeight="1" x14ac:dyDescent="0.3">
      <c r="A340" s="23" t="s">
        <v>896</v>
      </c>
      <c r="B340" s="24" t="s">
        <v>899</v>
      </c>
      <c r="C340" s="21" t="s">
        <v>329</v>
      </c>
      <c r="D340" s="22" t="s">
        <v>1016</v>
      </c>
      <c r="E340" s="25" t="s">
        <v>425</v>
      </c>
      <c r="F340" s="26">
        <v>45774</v>
      </c>
      <c r="G340" s="26">
        <v>45779</v>
      </c>
      <c r="H340" s="25" t="s">
        <v>235</v>
      </c>
      <c r="I340" s="151">
        <f t="shared" si="473"/>
        <v>241.46184333333335</v>
      </c>
      <c r="J340" s="116">
        <f t="shared" ref="J340:J341" si="494">+K340+L340</f>
        <v>550</v>
      </c>
      <c r="K340" s="116">
        <v>550</v>
      </c>
      <c r="L340" s="116">
        <v>0</v>
      </c>
      <c r="M340" s="116">
        <f t="shared" ref="M340:M341" si="495">G340-F340</f>
        <v>5</v>
      </c>
      <c r="N340" s="116">
        <v>584.45529999999997</v>
      </c>
      <c r="O340" s="116">
        <f t="shared" ref="O340" si="496">G340-F340+1</f>
        <v>6</v>
      </c>
      <c r="P340" s="116">
        <v>314.31576000000001</v>
      </c>
      <c r="Q340" s="116">
        <v>0</v>
      </c>
      <c r="R340" s="115">
        <f t="shared" si="481"/>
        <v>1448.77106</v>
      </c>
    </row>
    <row r="341" spans="1:18" ht="75" customHeight="1" x14ac:dyDescent="0.3">
      <c r="A341" s="23" t="s">
        <v>896</v>
      </c>
      <c r="B341" s="24" t="s">
        <v>900</v>
      </c>
      <c r="C341" s="21" t="s">
        <v>329</v>
      </c>
      <c r="D341" s="22" t="s">
        <v>1017</v>
      </c>
      <c r="E341" s="25" t="s">
        <v>171</v>
      </c>
      <c r="F341" s="26">
        <v>45781</v>
      </c>
      <c r="G341" s="26">
        <v>45783</v>
      </c>
      <c r="H341" s="25" t="s">
        <v>1063</v>
      </c>
      <c r="I341" s="151">
        <f t="shared" si="473"/>
        <v>209.5</v>
      </c>
      <c r="J341" s="116">
        <f t="shared" si="494"/>
        <v>419</v>
      </c>
      <c r="K341" s="116">
        <v>419</v>
      </c>
      <c r="L341" s="116">
        <v>0</v>
      </c>
      <c r="M341" s="116">
        <f t="shared" si="495"/>
        <v>2</v>
      </c>
      <c r="N341" s="116">
        <f>108.27-108.27</f>
        <v>0</v>
      </c>
      <c r="O341" s="116">
        <v>2</v>
      </c>
      <c r="P341" s="116">
        <f>75.555-75.555</f>
        <v>0</v>
      </c>
      <c r="Q341" s="116">
        <v>0</v>
      </c>
      <c r="R341" s="115">
        <f t="shared" si="481"/>
        <v>419</v>
      </c>
    </row>
    <row r="342" spans="1:18" ht="57.75" customHeight="1" x14ac:dyDescent="0.3">
      <c r="A342" s="23" t="s">
        <v>896</v>
      </c>
      <c r="B342" s="24" t="s">
        <v>1080</v>
      </c>
      <c r="C342" s="21" t="s">
        <v>329</v>
      </c>
      <c r="D342" s="22" t="s">
        <v>1024</v>
      </c>
      <c r="E342" s="25" t="s">
        <v>424</v>
      </c>
      <c r="F342" s="26">
        <v>45781</v>
      </c>
      <c r="G342" s="26">
        <v>45786</v>
      </c>
      <c r="H342" s="25" t="s">
        <v>1063</v>
      </c>
      <c r="I342" s="151">
        <f t="shared" si="473"/>
        <v>93.273399999999981</v>
      </c>
      <c r="J342" s="116">
        <f t="shared" ref="J342" si="497">+K342+L342</f>
        <v>0</v>
      </c>
      <c r="K342" s="116">
        <v>0</v>
      </c>
      <c r="L342" s="116">
        <v>0</v>
      </c>
      <c r="M342" s="116">
        <f t="shared" ref="M342" si="498">G342-F342</f>
        <v>5</v>
      </c>
      <c r="N342" s="116">
        <v>270.67469999999997</v>
      </c>
      <c r="O342" s="116">
        <f t="shared" ref="O342" si="499">G342-F342+1</f>
        <v>6</v>
      </c>
      <c r="P342" s="116">
        <v>226.66569999999999</v>
      </c>
      <c r="Q342" s="116">
        <v>62.3</v>
      </c>
      <c r="R342" s="115">
        <f t="shared" si="481"/>
        <v>559.64039999999989</v>
      </c>
    </row>
    <row r="343" spans="1:18" ht="74.25" customHeight="1" x14ac:dyDescent="0.3">
      <c r="A343" s="23" t="s">
        <v>896</v>
      </c>
      <c r="B343" s="24" t="s">
        <v>901</v>
      </c>
      <c r="C343" s="21" t="s">
        <v>329</v>
      </c>
      <c r="D343" s="22" t="s">
        <v>1025</v>
      </c>
      <c r="E343" s="25" t="s">
        <v>461</v>
      </c>
      <c r="F343" s="26">
        <v>45781</v>
      </c>
      <c r="G343" s="26">
        <v>45786</v>
      </c>
      <c r="H343" s="25" t="s">
        <v>1063</v>
      </c>
      <c r="I343" s="151">
        <f t="shared" si="473"/>
        <v>151.79006666666666</v>
      </c>
      <c r="J343" s="116">
        <f t="shared" ref="J343" si="500">+K343+L343</f>
        <v>370</v>
      </c>
      <c r="K343" s="116">
        <v>370</v>
      </c>
      <c r="L343" s="116">
        <v>0</v>
      </c>
      <c r="M343" s="116">
        <f t="shared" ref="M343" si="501">G343-F343</f>
        <v>5</v>
      </c>
      <c r="N343" s="116">
        <v>270.67469999999997</v>
      </c>
      <c r="O343" s="116">
        <f t="shared" ref="O343" si="502">G343-F343+1</f>
        <v>6</v>
      </c>
      <c r="P343" s="116">
        <v>226.66569999999999</v>
      </c>
      <c r="Q343" s="116">
        <v>43.4</v>
      </c>
      <c r="R343" s="115">
        <f t="shared" si="481"/>
        <v>910.74040000000002</v>
      </c>
    </row>
    <row r="344" spans="1:18" ht="74.25" customHeight="1" x14ac:dyDescent="0.3">
      <c r="A344" s="23" t="s">
        <v>896</v>
      </c>
      <c r="B344" s="24" t="s">
        <v>902</v>
      </c>
      <c r="C344" s="21" t="s">
        <v>329</v>
      </c>
      <c r="D344" s="22" t="s">
        <v>1025</v>
      </c>
      <c r="E344" s="25" t="s">
        <v>462</v>
      </c>
      <c r="F344" s="26">
        <v>45781</v>
      </c>
      <c r="G344" s="26">
        <v>45786</v>
      </c>
      <c r="H344" s="25" t="s">
        <v>1063</v>
      </c>
      <c r="I344" s="151">
        <f t="shared" si="473"/>
        <v>151.79006666666666</v>
      </c>
      <c r="J344" s="116">
        <f t="shared" ref="J344" si="503">+K344+L344</f>
        <v>370</v>
      </c>
      <c r="K344" s="116">
        <v>370</v>
      </c>
      <c r="L344" s="116">
        <v>0</v>
      </c>
      <c r="M344" s="116">
        <f t="shared" ref="M344" si="504">G344-F344</f>
        <v>5</v>
      </c>
      <c r="N344" s="116">
        <v>270.67469999999997</v>
      </c>
      <c r="O344" s="116">
        <f t="shared" ref="O344" si="505">G344-F344+1</f>
        <v>6</v>
      </c>
      <c r="P344" s="116">
        <v>226.66569999999999</v>
      </c>
      <c r="Q344" s="116">
        <v>43.4</v>
      </c>
      <c r="R344" s="115">
        <f t="shared" si="481"/>
        <v>910.74040000000002</v>
      </c>
    </row>
    <row r="345" spans="1:18" ht="74.25" customHeight="1" x14ac:dyDescent="0.3">
      <c r="A345" s="23" t="s">
        <v>896</v>
      </c>
      <c r="B345" s="24" t="s">
        <v>903</v>
      </c>
      <c r="C345" s="21" t="s">
        <v>329</v>
      </c>
      <c r="D345" s="22" t="s">
        <v>1021</v>
      </c>
      <c r="E345" s="25" t="s">
        <v>171</v>
      </c>
      <c r="F345" s="26">
        <v>45796</v>
      </c>
      <c r="G345" s="26">
        <v>45798</v>
      </c>
      <c r="H345" s="25" t="s">
        <v>1046</v>
      </c>
      <c r="I345" s="151">
        <f t="shared" si="473"/>
        <v>136.63842666666667</v>
      </c>
      <c r="J345" s="116">
        <f t="shared" ref="J345" si="506">+K345+L345</f>
        <v>219</v>
      </c>
      <c r="K345" s="116">
        <v>219</v>
      </c>
      <c r="L345" s="116">
        <v>0</v>
      </c>
      <c r="M345" s="116">
        <f t="shared" ref="M345" si="507">G345-F345</f>
        <v>2</v>
      </c>
      <c r="N345" s="116">
        <v>86.191999999999993</v>
      </c>
      <c r="O345" s="116">
        <f t="shared" ref="O345" si="508">G345-F345+1</f>
        <v>3</v>
      </c>
      <c r="P345" s="116">
        <v>104.72328</v>
      </c>
      <c r="Q345" s="116">
        <v>0</v>
      </c>
      <c r="R345" s="115">
        <f t="shared" si="481"/>
        <v>409.91528</v>
      </c>
    </row>
    <row r="346" spans="1:18" ht="91.5" customHeight="1" x14ac:dyDescent="0.3">
      <c r="A346" s="23" t="s">
        <v>896</v>
      </c>
      <c r="B346" s="24" t="s">
        <v>904</v>
      </c>
      <c r="C346" s="21" t="s">
        <v>329</v>
      </c>
      <c r="D346" s="22" t="s">
        <v>1026</v>
      </c>
      <c r="E346" s="25" t="s">
        <v>512</v>
      </c>
      <c r="F346" s="26">
        <v>45796</v>
      </c>
      <c r="G346" s="26">
        <v>45798</v>
      </c>
      <c r="H346" s="25" t="s">
        <v>1046</v>
      </c>
      <c r="I346" s="151">
        <f t="shared" si="473"/>
        <v>153.63842666666667</v>
      </c>
      <c r="J346" s="116">
        <f t="shared" ref="J346:J347" si="509">+K346+L346</f>
        <v>270</v>
      </c>
      <c r="K346" s="116">
        <v>270</v>
      </c>
      <c r="L346" s="116">
        <v>0</v>
      </c>
      <c r="M346" s="116">
        <f t="shared" ref="M346:M347" si="510">G346-F346</f>
        <v>2</v>
      </c>
      <c r="N346" s="116">
        <v>86.191999999999993</v>
      </c>
      <c r="O346" s="116">
        <f t="shared" ref="O346:O347" si="511">G346-F346+1</f>
        <v>3</v>
      </c>
      <c r="P346" s="116">
        <v>104.72328</v>
      </c>
      <c r="Q346" s="116">
        <v>0</v>
      </c>
      <c r="R346" s="115">
        <f t="shared" si="481"/>
        <v>460.91528</v>
      </c>
    </row>
    <row r="347" spans="1:18" ht="57.75" customHeight="1" x14ac:dyDescent="0.3">
      <c r="A347" s="23" t="s">
        <v>896</v>
      </c>
      <c r="B347" s="24" t="s">
        <v>905</v>
      </c>
      <c r="C347" s="21" t="s">
        <v>329</v>
      </c>
      <c r="D347" s="22" t="s">
        <v>1014</v>
      </c>
      <c r="E347" s="25" t="s">
        <v>379</v>
      </c>
      <c r="F347" s="26">
        <v>45831</v>
      </c>
      <c r="G347" s="26">
        <v>45833</v>
      </c>
      <c r="H347" s="25" t="s">
        <v>1032</v>
      </c>
      <c r="I347" s="151">
        <f t="shared" si="473"/>
        <v>282.17393333333331</v>
      </c>
      <c r="J347" s="116">
        <f t="shared" si="509"/>
        <v>497.8</v>
      </c>
      <c r="K347" s="116">
        <v>497.8</v>
      </c>
      <c r="L347" s="116">
        <v>0</v>
      </c>
      <c r="M347" s="116">
        <f t="shared" si="510"/>
        <v>2</v>
      </c>
      <c r="N347" s="116">
        <v>181.86503999999999</v>
      </c>
      <c r="O347" s="116">
        <f t="shared" si="511"/>
        <v>3</v>
      </c>
      <c r="P347" s="116">
        <v>166.85676000000001</v>
      </c>
      <c r="Q347" s="116">
        <v>0</v>
      </c>
      <c r="R347" s="115">
        <f t="shared" si="481"/>
        <v>846.52179999999998</v>
      </c>
    </row>
    <row r="348" spans="1:18" ht="57.75" customHeight="1" x14ac:dyDescent="0.3">
      <c r="A348" s="23" t="s">
        <v>896</v>
      </c>
      <c r="B348" s="24" t="s">
        <v>906</v>
      </c>
      <c r="C348" s="21" t="s">
        <v>329</v>
      </c>
      <c r="D348" s="22" t="s">
        <v>1014</v>
      </c>
      <c r="E348" s="25" t="s">
        <v>643</v>
      </c>
      <c r="F348" s="26">
        <v>45831</v>
      </c>
      <c r="G348" s="26">
        <v>45833</v>
      </c>
      <c r="H348" s="25" t="s">
        <v>1032</v>
      </c>
      <c r="I348" s="151">
        <f t="shared" si="473"/>
        <v>282.17393333333331</v>
      </c>
      <c r="J348" s="116">
        <f t="shared" ref="J348:J349" si="512">+K348+L348</f>
        <v>497.8</v>
      </c>
      <c r="K348" s="116">
        <v>497.8</v>
      </c>
      <c r="L348" s="116">
        <v>0</v>
      </c>
      <c r="M348" s="116">
        <f t="shared" ref="M348:M349" si="513">G348-F348</f>
        <v>2</v>
      </c>
      <c r="N348" s="116">
        <v>181.86503999999999</v>
      </c>
      <c r="O348" s="116">
        <f t="shared" ref="O348:O349" si="514">G348-F348+1</f>
        <v>3</v>
      </c>
      <c r="P348" s="116">
        <v>166.85676000000001</v>
      </c>
      <c r="Q348" s="116">
        <v>0</v>
      </c>
      <c r="R348" s="115">
        <f t="shared" si="481"/>
        <v>846.52179999999998</v>
      </c>
    </row>
    <row r="349" spans="1:18" ht="61.5" customHeight="1" x14ac:dyDescent="0.3">
      <c r="A349" s="23" t="s">
        <v>896</v>
      </c>
      <c r="B349" s="24" t="s">
        <v>907</v>
      </c>
      <c r="C349" s="21" t="s">
        <v>329</v>
      </c>
      <c r="D349" s="22" t="s">
        <v>1027</v>
      </c>
      <c r="E349" s="25" t="s">
        <v>171</v>
      </c>
      <c r="F349" s="26">
        <v>45839</v>
      </c>
      <c r="G349" s="26">
        <v>45841</v>
      </c>
      <c r="H349" s="25" t="s">
        <v>1032</v>
      </c>
      <c r="I349" s="151">
        <f t="shared" si="473"/>
        <v>244.24061333333336</v>
      </c>
      <c r="J349" s="116">
        <f t="shared" si="512"/>
        <v>384</v>
      </c>
      <c r="K349" s="116">
        <v>384</v>
      </c>
      <c r="L349" s="116">
        <v>0</v>
      </c>
      <c r="M349" s="116">
        <f t="shared" si="513"/>
        <v>2</v>
      </c>
      <c r="N349" s="116">
        <v>181.86503999999999</v>
      </c>
      <c r="O349" s="116">
        <f t="shared" si="514"/>
        <v>3</v>
      </c>
      <c r="P349" s="116">
        <v>166.85679999999999</v>
      </c>
      <c r="Q349" s="116">
        <v>0</v>
      </c>
      <c r="R349" s="115">
        <f t="shared" si="481"/>
        <v>732.72184000000004</v>
      </c>
    </row>
    <row r="350" spans="1:18" s="49" customFormat="1" ht="39.75" customHeight="1" x14ac:dyDescent="0.3">
      <c r="A350" s="147" t="s">
        <v>908</v>
      </c>
      <c r="B350" s="148"/>
      <c r="C350" s="21"/>
      <c r="D350" s="140"/>
      <c r="E350" s="144"/>
      <c r="F350" s="26"/>
      <c r="G350" s="26"/>
      <c r="H350" s="144"/>
      <c r="I350" s="150">
        <f t="shared" si="473"/>
        <v>125.24896995215308</v>
      </c>
      <c r="J350" s="115">
        <f t="shared" ref="J350:Q350" si="515">SUM(J351:J394)</f>
        <v>11406.434000000003</v>
      </c>
      <c r="K350" s="115">
        <f t="shared" si="515"/>
        <v>11406.434000000003</v>
      </c>
      <c r="L350" s="115">
        <f t="shared" si="515"/>
        <v>0</v>
      </c>
      <c r="M350" s="115">
        <f t="shared" si="515"/>
        <v>167</v>
      </c>
      <c r="N350" s="115">
        <f t="shared" si="515"/>
        <v>7932.895999999997</v>
      </c>
      <c r="O350" s="115">
        <f t="shared" si="515"/>
        <v>209</v>
      </c>
      <c r="P350" s="115">
        <f t="shared" si="515"/>
        <v>6769.4757199999995</v>
      </c>
      <c r="Q350" s="115">
        <f t="shared" si="515"/>
        <v>68.228999999999999</v>
      </c>
      <c r="R350" s="115">
        <f>SUM(R351:R394)</f>
        <v>26177.034719999992</v>
      </c>
    </row>
    <row r="351" spans="1:18" ht="92.25" customHeight="1" outlineLevel="1" x14ac:dyDescent="0.3">
      <c r="A351" s="23" t="s">
        <v>908</v>
      </c>
      <c r="B351" s="24" t="s">
        <v>390</v>
      </c>
      <c r="C351" s="21" t="s">
        <v>329</v>
      </c>
      <c r="D351" s="22" t="s">
        <v>266</v>
      </c>
      <c r="E351" s="25" t="s">
        <v>253</v>
      </c>
      <c r="F351" s="26">
        <v>45747</v>
      </c>
      <c r="G351" s="26">
        <v>45750</v>
      </c>
      <c r="H351" s="25" t="s">
        <v>1039</v>
      </c>
      <c r="I351" s="151">
        <f t="shared" si="473"/>
        <v>150.09925000000001</v>
      </c>
      <c r="J351" s="116">
        <f>+K351+L351</f>
        <v>248.904</v>
      </c>
      <c r="K351" s="116">
        <v>248.904</v>
      </c>
      <c r="L351" s="116">
        <v>0</v>
      </c>
      <c r="M351" s="116">
        <f>G351-F351</f>
        <v>3</v>
      </c>
      <c r="N351" s="116">
        <v>128.595</v>
      </c>
      <c r="O351" s="116">
        <f>G351-F351+1</f>
        <v>4</v>
      </c>
      <c r="P351" s="116">
        <v>222.898</v>
      </c>
      <c r="Q351" s="116">
        <v>0</v>
      </c>
      <c r="R351" s="115">
        <f>J351+N351+P351+Q351</f>
        <v>600.39700000000005</v>
      </c>
    </row>
    <row r="352" spans="1:18" ht="90.75" customHeight="1" outlineLevel="1" x14ac:dyDescent="0.3">
      <c r="A352" s="23" t="s">
        <v>908</v>
      </c>
      <c r="B352" s="24" t="s">
        <v>909</v>
      </c>
      <c r="C352" s="21" t="s">
        <v>329</v>
      </c>
      <c r="D352" s="22" t="s">
        <v>266</v>
      </c>
      <c r="E352" s="25" t="s">
        <v>172</v>
      </c>
      <c r="F352" s="26">
        <v>45747</v>
      </c>
      <c r="G352" s="26">
        <v>45750</v>
      </c>
      <c r="H352" s="25" t="s">
        <v>1039</v>
      </c>
      <c r="I352" s="151">
        <f t="shared" si="473"/>
        <v>153.81950000000001</v>
      </c>
      <c r="J352" s="116">
        <f>+K352+L352</f>
        <v>263.78500000000003</v>
      </c>
      <c r="K352" s="116">
        <v>263.78500000000003</v>
      </c>
      <c r="L352" s="116">
        <v>0</v>
      </c>
      <c r="M352" s="116">
        <f>G352-F352</f>
        <v>3</v>
      </c>
      <c r="N352" s="116">
        <v>128.595</v>
      </c>
      <c r="O352" s="116">
        <f>G352-F352+1</f>
        <v>4</v>
      </c>
      <c r="P352" s="116">
        <v>222.898</v>
      </c>
      <c r="Q352" s="116">
        <v>0</v>
      </c>
      <c r="R352" s="115">
        <f t="shared" ref="R352:R394" si="516">J352+N352+P352+Q352</f>
        <v>615.27800000000002</v>
      </c>
    </row>
    <row r="353" spans="1:18" ht="166.5" customHeight="1" outlineLevel="1" x14ac:dyDescent="0.3">
      <c r="A353" s="23" t="s">
        <v>908</v>
      </c>
      <c r="B353" s="24" t="s">
        <v>910</v>
      </c>
      <c r="C353" s="21" t="s">
        <v>329</v>
      </c>
      <c r="D353" s="22" t="s">
        <v>369</v>
      </c>
      <c r="E353" s="25" t="s">
        <v>370</v>
      </c>
      <c r="F353" s="26">
        <v>45749</v>
      </c>
      <c r="G353" s="26">
        <v>45752</v>
      </c>
      <c r="H353" s="25" t="s">
        <v>1032</v>
      </c>
      <c r="I353" s="151">
        <f t="shared" si="473"/>
        <v>235.34075000000001</v>
      </c>
      <c r="J353" s="116">
        <f t="shared" ref="J353:J355" si="517">+K353+L353</f>
        <v>461.9</v>
      </c>
      <c r="K353" s="116">
        <v>461.9</v>
      </c>
      <c r="L353" s="116">
        <v>0</v>
      </c>
      <c r="M353" s="116">
        <f t="shared" ref="M353:M355" si="518">G353-F353</f>
        <v>3</v>
      </c>
      <c r="N353" s="116">
        <v>264.089</v>
      </c>
      <c r="O353" s="116">
        <f t="shared" ref="O353:O355" si="519">G353-F353+1</f>
        <v>4</v>
      </c>
      <c r="P353" s="116">
        <v>215.374</v>
      </c>
      <c r="Q353" s="116">
        <v>0</v>
      </c>
      <c r="R353" s="115">
        <f t="shared" si="516"/>
        <v>941.36300000000006</v>
      </c>
    </row>
    <row r="354" spans="1:18" ht="179.25" customHeight="1" outlineLevel="1" x14ac:dyDescent="0.3">
      <c r="A354" s="23" t="s">
        <v>908</v>
      </c>
      <c r="B354" s="24" t="s">
        <v>911</v>
      </c>
      <c r="C354" s="21" t="s">
        <v>329</v>
      </c>
      <c r="D354" s="22" t="s">
        <v>371</v>
      </c>
      <c r="E354" s="25" t="s">
        <v>372</v>
      </c>
      <c r="F354" s="26">
        <v>45753</v>
      </c>
      <c r="G354" s="26">
        <v>45759</v>
      </c>
      <c r="H354" s="25" t="s">
        <v>1032</v>
      </c>
      <c r="I354" s="151">
        <f t="shared" si="473"/>
        <v>170.68914285714285</v>
      </c>
      <c r="J354" s="116">
        <f t="shared" si="517"/>
        <v>286.94400000000002</v>
      </c>
      <c r="K354" s="116">
        <v>286.94400000000002</v>
      </c>
      <c r="L354" s="116">
        <v>0</v>
      </c>
      <c r="M354" s="116">
        <f t="shared" si="518"/>
        <v>6</v>
      </c>
      <c r="N354" s="116">
        <v>529.81100000000004</v>
      </c>
      <c r="O354" s="116">
        <f t="shared" si="519"/>
        <v>7</v>
      </c>
      <c r="P354" s="116">
        <v>378.06900000000002</v>
      </c>
      <c r="Q354" s="116">
        <v>0</v>
      </c>
      <c r="R354" s="115">
        <f t="shared" si="516"/>
        <v>1194.8240000000001</v>
      </c>
    </row>
    <row r="355" spans="1:18" ht="141.75" customHeight="1" outlineLevel="1" x14ac:dyDescent="0.3">
      <c r="A355" s="23" t="s">
        <v>908</v>
      </c>
      <c r="B355" s="24" t="s">
        <v>912</v>
      </c>
      <c r="C355" s="21" t="s">
        <v>329</v>
      </c>
      <c r="D355" s="22" t="s">
        <v>371</v>
      </c>
      <c r="E355" s="25" t="s">
        <v>373</v>
      </c>
      <c r="F355" s="26">
        <v>45753</v>
      </c>
      <c r="G355" s="26">
        <v>45759</v>
      </c>
      <c r="H355" s="25" t="s">
        <v>1032</v>
      </c>
      <c r="I355" s="151">
        <f t="shared" si="473"/>
        <v>175.06428571428569</v>
      </c>
      <c r="J355" s="116">
        <f t="shared" si="517"/>
        <v>286.94400000000002</v>
      </c>
      <c r="K355" s="116">
        <v>286.94400000000002</v>
      </c>
      <c r="L355" s="116">
        <v>0</v>
      </c>
      <c r="M355" s="116">
        <f t="shared" si="518"/>
        <v>6</v>
      </c>
      <c r="N355" s="116">
        <v>547.68299999999999</v>
      </c>
      <c r="O355" s="116">
        <f t="shared" si="519"/>
        <v>7</v>
      </c>
      <c r="P355" s="116">
        <v>390.82299999999998</v>
      </c>
      <c r="Q355" s="116">
        <v>0</v>
      </c>
      <c r="R355" s="115">
        <f t="shared" si="516"/>
        <v>1225.4499999999998</v>
      </c>
    </row>
    <row r="356" spans="1:18" ht="72" customHeight="1" x14ac:dyDescent="0.3">
      <c r="A356" s="23" t="s">
        <v>908</v>
      </c>
      <c r="B356" s="24" t="s">
        <v>913</v>
      </c>
      <c r="C356" s="21" t="s">
        <v>329</v>
      </c>
      <c r="D356" s="22" t="s">
        <v>374</v>
      </c>
      <c r="E356" s="25" t="s">
        <v>375</v>
      </c>
      <c r="F356" s="26">
        <v>45756</v>
      </c>
      <c r="G356" s="26">
        <v>45758</v>
      </c>
      <c r="H356" s="25" t="s">
        <v>181</v>
      </c>
      <c r="I356" s="151">
        <f t="shared" si="473"/>
        <v>28.928000000000001</v>
      </c>
      <c r="J356" s="116">
        <f t="shared" ref="J356:J357" si="520">+K356+L356</f>
        <v>0</v>
      </c>
      <c r="K356" s="116">
        <v>0</v>
      </c>
      <c r="L356" s="116">
        <v>0</v>
      </c>
      <c r="M356" s="116">
        <f t="shared" ref="M356:M357" si="521">G356-F356</f>
        <v>2</v>
      </c>
      <c r="N356" s="116">
        <v>0</v>
      </c>
      <c r="O356" s="116">
        <f t="shared" ref="O356:O370" si="522">G356-F356+1</f>
        <v>3</v>
      </c>
      <c r="P356" s="116">
        <v>86.784000000000006</v>
      </c>
      <c r="Q356" s="116">
        <v>0</v>
      </c>
      <c r="R356" s="115">
        <f t="shared" si="516"/>
        <v>86.784000000000006</v>
      </c>
    </row>
    <row r="357" spans="1:18" ht="150" customHeight="1" x14ac:dyDescent="0.3">
      <c r="A357" s="23" t="s">
        <v>908</v>
      </c>
      <c r="B357" s="24" t="s">
        <v>914</v>
      </c>
      <c r="C357" s="21" t="s">
        <v>329</v>
      </c>
      <c r="D357" s="22" t="s">
        <v>376</v>
      </c>
      <c r="E357" s="25" t="s">
        <v>377</v>
      </c>
      <c r="F357" s="26">
        <v>45755</v>
      </c>
      <c r="G357" s="26">
        <v>45758</v>
      </c>
      <c r="H357" s="25" t="s">
        <v>179</v>
      </c>
      <c r="I357" s="151">
        <f t="shared" si="473"/>
        <v>117.02749999999999</v>
      </c>
      <c r="J357" s="116">
        <f t="shared" si="520"/>
        <v>194.14099999999999</v>
      </c>
      <c r="K357" s="116">
        <v>194.14099999999999</v>
      </c>
      <c r="L357" s="116">
        <v>0</v>
      </c>
      <c r="M357" s="116">
        <f t="shared" si="521"/>
        <v>3</v>
      </c>
      <c r="N357" s="116">
        <v>142.62</v>
      </c>
      <c r="O357" s="116">
        <f t="shared" si="522"/>
        <v>4</v>
      </c>
      <c r="P357" s="116">
        <v>131.34899999999999</v>
      </c>
      <c r="Q357" s="116">
        <v>0</v>
      </c>
      <c r="R357" s="115">
        <f t="shared" si="516"/>
        <v>468.10999999999996</v>
      </c>
    </row>
    <row r="358" spans="1:18" ht="129.75" customHeight="1" x14ac:dyDescent="0.3">
      <c r="A358" s="23" t="s">
        <v>908</v>
      </c>
      <c r="B358" s="24" t="s">
        <v>915</v>
      </c>
      <c r="C358" s="21" t="s">
        <v>329</v>
      </c>
      <c r="D358" s="22" t="s">
        <v>376</v>
      </c>
      <c r="E358" s="25" t="s">
        <v>265</v>
      </c>
      <c r="F358" s="26">
        <v>45755</v>
      </c>
      <c r="G358" s="26">
        <v>45758</v>
      </c>
      <c r="H358" s="25" t="s">
        <v>179</v>
      </c>
      <c r="I358" s="151">
        <f t="shared" si="473"/>
        <v>117.02749999999999</v>
      </c>
      <c r="J358" s="116">
        <f t="shared" ref="J358" si="523">+K358+L358</f>
        <v>194.14099999999999</v>
      </c>
      <c r="K358" s="116">
        <v>194.14099999999999</v>
      </c>
      <c r="L358" s="116">
        <v>0</v>
      </c>
      <c r="M358" s="116">
        <f t="shared" ref="M358" si="524">G358-F358</f>
        <v>3</v>
      </c>
      <c r="N358" s="116">
        <v>142.62</v>
      </c>
      <c r="O358" s="116">
        <f t="shared" ref="O358" si="525">G358-F358+1</f>
        <v>4</v>
      </c>
      <c r="P358" s="116">
        <v>131.34899999999999</v>
      </c>
      <c r="Q358" s="116">
        <v>0</v>
      </c>
      <c r="R358" s="115">
        <f t="shared" si="516"/>
        <v>468.10999999999996</v>
      </c>
    </row>
    <row r="359" spans="1:18" ht="111.75" customHeight="1" x14ac:dyDescent="0.3">
      <c r="A359" s="23" t="s">
        <v>908</v>
      </c>
      <c r="B359" s="24" t="s">
        <v>916</v>
      </c>
      <c r="C359" s="21" t="s">
        <v>329</v>
      </c>
      <c r="D359" s="22" t="s">
        <v>376</v>
      </c>
      <c r="E359" s="25" t="s">
        <v>176</v>
      </c>
      <c r="F359" s="26">
        <v>45755</v>
      </c>
      <c r="G359" s="26">
        <v>45758</v>
      </c>
      <c r="H359" s="25" t="s">
        <v>179</v>
      </c>
      <c r="I359" s="151">
        <f t="shared" si="473"/>
        <v>117.02749999999999</v>
      </c>
      <c r="J359" s="116">
        <f t="shared" ref="J359:J361" si="526">+K359+L359</f>
        <v>194.14099999999999</v>
      </c>
      <c r="K359" s="116">
        <v>194.14099999999999</v>
      </c>
      <c r="L359" s="116">
        <v>0</v>
      </c>
      <c r="M359" s="116">
        <f t="shared" ref="M359:M361" si="527">G359-F359</f>
        <v>3</v>
      </c>
      <c r="N359" s="116">
        <v>142.62</v>
      </c>
      <c r="O359" s="116">
        <f t="shared" ref="O359:O361" si="528">G359-F359+1</f>
        <v>4</v>
      </c>
      <c r="P359" s="116">
        <v>131.34899999999999</v>
      </c>
      <c r="Q359" s="116">
        <v>0</v>
      </c>
      <c r="R359" s="115">
        <f t="shared" si="516"/>
        <v>468.10999999999996</v>
      </c>
    </row>
    <row r="360" spans="1:18" ht="150" customHeight="1" x14ac:dyDescent="0.3">
      <c r="A360" s="23" t="s">
        <v>908</v>
      </c>
      <c r="B360" s="24" t="s">
        <v>917</v>
      </c>
      <c r="C360" s="21" t="s">
        <v>329</v>
      </c>
      <c r="D360" s="22" t="s">
        <v>433</v>
      </c>
      <c r="E360" s="25" t="s">
        <v>377</v>
      </c>
      <c r="F360" s="26">
        <v>45767</v>
      </c>
      <c r="G360" s="26">
        <v>45773</v>
      </c>
      <c r="H360" s="25" t="s">
        <v>179</v>
      </c>
      <c r="I360" s="151">
        <f t="shared" si="473"/>
        <v>92.633571428571415</v>
      </c>
      <c r="J360" s="116">
        <f t="shared" si="526"/>
        <v>192.3</v>
      </c>
      <c r="K360" s="116">
        <v>192.3</v>
      </c>
      <c r="L360" s="116">
        <v>0</v>
      </c>
      <c r="M360" s="116">
        <f t="shared" si="527"/>
        <v>6</v>
      </c>
      <c r="N360" s="116">
        <v>227.13300000000001</v>
      </c>
      <c r="O360" s="116">
        <f t="shared" si="528"/>
        <v>7</v>
      </c>
      <c r="P360" s="116">
        <v>229.00200000000001</v>
      </c>
      <c r="Q360" s="116">
        <v>0</v>
      </c>
      <c r="R360" s="115">
        <f t="shared" si="516"/>
        <v>648.43499999999995</v>
      </c>
    </row>
    <row r="361" spans="1:18" ht="138.75" customHeight="1" x14ac:dyDescent="0.3">
      <c r="A361" s="23" t="s">
        <v>908</v>
      </c>
      <c r="B361" s="24" t="s">
        <v>918</v>
      </c>
      <c r="C361" s="21" t="s">
        <v>329</v>
      </c>
      <c r="D361" s="22" t="s">
        <v>433</v>
      </c>
      <c r="E361" s="25" t="s">
        <v>265</v>
      </c>
      <c r="F361" s="26">
        <v>45767</v>
      </c>
      <c r="G361" s="26">
        <v>45773</v>
      </c>
      <c r="H361" s="25" t="s">
        <v>179</v>
      </c>
      <c r="I361" s="151">
        <f t="shared" si="473"/>
        <v>92.633571428571415</v>
      </c>
      <c r="J361" s="116">
        <f t="shared" si="526"/>
        <v>192.3</v>
      </c>
      <c r="K361" s="116">
        <v>192.3</v>
      </c>
      <c r="L361" s="116">
        <v>0</v>
      </c>
      <c r="M361" s="116">
        <f t="shared" si="527"/>
        <v>6</v>
      </c>
      <c r="N361" s="116">
        <v>227.13300000000001</v>
      </c>
      <c r="O361" s="116">
        <f t="shared" si="528"/>
        <v>7</v>
      </c>
      <c r="P361" s="116">
        <v>229.00200000000001</v>
      </c>
      <c r="Q361" s="116">
        <v>0</v>
      </c>
      <c r="R361" s="115">
        <f t="shared" si="516"/>
        <v>648.43499999999995</v>
      </c>
    </row>
    <row r="362" spans="1:18" ht="95.25" customHeight="1" x14ac:dyDescent="0.3">
      <c r="A362" s="23" t="s">
        <v>908</v>
      </c>
      <c r="B362" s="24" t="s">
        <v>919</v>
      </c>
      <c r="C362" s="21" t="s">
        <v>329</v>
      </c>
      <c r="D362" s="22" t="s">
        <v>456</v>
      </c>
      <c r="E362" s="25" t="s">
        <v>174</v>
      </c>
      <c r="F362" s="26">
        <v>45775</v>
      </c>
      <c r="G362" s="26">
        <v>45778</v>
      </c>
      <c r="H362" s="25" t="s">
        <v>1032</v>
      </c>
      <c r="I362" s="151">
        <f t="shared" si="473"/>
        <v>241.577</v>
      </c>
      <c r="J362" s="116">
        <f t="shared" ref="J362" si="529">+K362+L362</f>
        <v>442.995</v>
      </c>
      <c r="K362" s="116">
        <v>442.995</v>
      </c>
      <c r="L362" s="116">
        <v>0</v>
      </c>
      <c r="M362" s="116">
        <f t="shared" ref="M362" si="530">G362-F362</f>
        <v>3</v>
      </c>
      <c r="N362" s="116">
        <v>260.56099999999998</v>
      </c>
      <c r="O362" s="116">
        <f t="shared" ref="O362" si="531">G362-F362+1</f>
        <v>4</v>
      </c>
      <c r="P362" s="116">
        <v>222.68700000000001</v>
      </c>
      <c r="Q362" s="116">
        <v>40.064999999999998</v>
      </c>
      <c r="R362" s="115">
        <f t="shared" si="516"/>
        <v>966.30799999999999</v>
      </c>
    </row>
    <row r="363" spans="1:18" ht="92.25" customHeight="1" outlineLevel="1" x14ac:dyDescent="0.3">
      <c r="A363" s="23" t="s">
        <v>908</v>
      </c>
      <c r="B363" s="24" t="s">
        <v>920</v>
      </c>
      <c r="C363" s="21" t="s">
        <v>329</v>
      </c>
      <c r="D363" s="22" t="s">
        <v>952</v>
      </c>
      <c r="E363" s="25" t="s">
        <v>253</v>
      </c>
      <c r="F363" s="26">
        <v>45783</v>
      </c>
      <c r="G363" s="26">
        <v>45784</v>
      </c>
      <c r="H363" s="25" t="s">
        <v>1044</v>
      </c>
      <c r="I363" s="151">
        <f t="shared" si="473"/>
        <v>123.518</v>
      </c>
      <c r="J363" s="116">
        <f>+K363+L363</f>
        <v>184.27500000000001</v>
      </c>
      <c r="K363" s="116">
        <v>184.27500000000001</v>
      </c>
      <c r="L363" s="116">
        <v>0</v>
      </c>
      <c r="M363" s="116">
        <f>G363-F363</f>
        <v>1</v>
      </c>
      <c r="N363" s="116">
        <v>23.097999999999999</v>
      </c>
      <c r="O363" s="116">
        <f>G363-F363+1</f>
        <v>2</v>
      </c>
      <c r="P363" s="116">
        <v>39.662999999999997</v>
      </c>
      <c r="Q363" s="116">
        <v>0</v>
      </c>
      <c r="R363" s="115">
        <f t="shared" si="516"/>
        <v>247.036</v>
      </c>
    </row>
    <row r="364" spans="1:18" ht="106.5" customHeight="1" x14ac:dyDescent="0.3">
      <c r="A364" s="23" t="s">
        <v>908</v>
      </c>
      <c r="B364" s="24" t="s">
        <v>921</v>
      </c>
      <c r="C364" s="21" t="s">
        <v>329</v>
      </c>
      <c r="D364" s="22" t="s">
        <v>498</v>
      </c>
      <c r="E364" s="25" t="s">
        <v>262</v>
      </c>
      <c r="F364" s="26">
        <v>45783</v>
      </c>
      <c r="G364" s="26">
        <v>45785</v>
      </c>
      <c r="H364" s="25" t="s">
        <v>1044</v>
      </c>
      <c r="I364" s="151">
        <f t="shared" si="473"/>
        <v>72.38000000000001</v>
      </c>
      <c r="J364" s="116">
        <f t="shared" ref="J364" si="532">+K364+L364</f>
        <v>111.3</v>
      </c>
      <c r="K364" s="116">
        <v>111.3</v>
      </c>
      <c r="L364" s="116">
        <v>0</v>
      </c>
      <c r="M364" s="116">
        <f t="shared" ref="M364" si="533">G364-F364</f>
        <v>2</v>
      </c>
      <c r="N364" s="116">
        <v>46.261000000000003</v>
      </c>
      <c r="O364" s="116">
        <f t="shared" ref="O364" si="534">G364-F364+1</f>
        <v>3</v>
      </c>
      <c r="P364" s="116">
        <v>59.579000000000001</v>
      </c>
      <c r="Q364" s="116">
        <v>0</v>
      </c>
      <c r="R364" s="115">
        <f t="shared" si="516"/>
        <v>217.14000000000001</v>
      </c>
    </row>
    <row r="365" spans="1:18" ht="62.25" customHeight="1" x14ac:dyDescent="0.3">
      <c r="A365" s="23" t="s">
        <v>908</v>
      </c>
      <c r="B365" s="24" t="s">
        <v>922</v>
      </c>
      <c r="C365" s="21" t="s">
        <v>329</v>
      </c>
      <c r="D365" s="22" t="s">
        <v>499</v>
      </c>
      <c r="E365" s="25" t="s">
        <v>175</v>
      </c>
      <c r="F365" s="26">
        <v>45783</v>
      </c>
      <c r="G365" s="26">
        <v>45785</v>
      </c>
      <c r="H365" s="25" t="s">
        <v>1044</v>
      </c>
      <c r="I365" s="151">
        <f t="shared" si="473"/>
        <v>72.38000000000001</v>
      </c>
      <c r="J365" s="116">
        <f t="shared" ref="J365" si="535">+K365+L365</f>
        <v>111.3</v>
      </c>
      <c r="K365" s="116">
        <v>111.3</v>
      </c>
      <c r="L365" s="116">
        <v>0</v>
      </c>
      <c r="M365" s="116">
        <f t="shared" ref="M365" si="536">G365-F365</f>
        <v>2</v>
      </c>
      <c r="N365" s="116">
        <v>46.261000000000003</v>
      </c>
      <c r="O365" s="116">
        <f t="shared" ref="O365" si="537">G365-F365+1</f>
        <v>3</v>
      </c>
      <c r="P365" s="116">
        <v>59.579000000000001</v>
      </c>
      <c r="Q365" s="116">
        <v>0</v>
      </c>
      <c r="R365" s="115">
        <f t="shared" si="516"/>
        <v>217.14000000000001</v>
      </c>
    </row>
    <row r="366" spans="1:18" ht="106.5" customHeight="1" x14ac:dyDescent="0.3">
      <c r="A366" s="23" t="s">
        <v>908</v>
      </c>
      <c r="B366" s="24" t="s">
        <v>923</v>
      </c>
      <c r="C366" s="21" t="s">
        <v>329</v>
      </c>
      <c r="D366" s="22" t="s">
        <v>499</v>
      </c>
      <c r="E366" s="25" t="s">
        <v>251</v>
      </c>
      <c r="F366" s="26">
        <v>45783</v>
      </c>
      <c r="G366" s="26">
        <v>45785</v>
      </c>
      <c r="H366" s="25" t="s">
        <v>1044</v>
      </c>
      <c r="I366" s="151">
        <f t="shared" si="473"/>
        <v>72.38000000000001</v>
      </c>
      <c r="J366" s="116">
        <f t="shared" ref="J366" si="538">+K366+L366</f>
        <v>111.3</v>
      </c>
      <c r="K366" s="116">
        <v>111.3</v>
      </c>
      <c r="L366" s="116">
        <v>0</v>
      </c>
      <c r="M366" s="116">
        <f t="shared" ref="M366" si="539">G366-F366</f>
        <v>2</v>
      </c>
      <c r="N366" s="116">
        <v>46.261000000000003</v>
      </c>
      <c r="O366" s="116">
        <f t="shared" ref="O366" si="540">G366-F366+1</f>
        <v>3</v>
      </c>
      <c r="P366" s="116">
        <v>59.579000000000001</v>
      </c>
      <c r="Q366" s="116">
        <v>0</v>
      </c>
      <c r="R366" s="115">
        <f t="shared" si="516"/>
        <v>217.14000000000001</v>
      </c>
    </row>
    <row r="367" spans="1:18" ht="106.5" customHeight="1" x14ac:dyDescent="0.3">
      <c r="A367" s="23" t="s">
        <v>908</v>
      </c>
      <c r="B367" s="24" t="s">
        <v>924</v>
      </c>
      <c r="C367" s="21" t="s">
        <v>329</v>
      </c>
      <c r="D367" s="22" t="s">
        <v>499</v>
      </c>
      <c r="E367" s="25" t="s">
        <v>500</v>
      </c>
      <c r="F367" s="26">
        <v>45783</v>
      </c>
      <c r="G367" s="26">
        <v>45785</v>
      </c>
      <c r="H367" s="25" t="s">
        <v>1044</v>
      </c>
      <c r="I367" s="151">
        <f t="shared" si="473"/>
        <v>72.38000000000001</v>
      </c>
      <c r="J367" s="116">
        <f t="shared" ref="J367" si="541">+K367+L367</f>
        <v>111.3</v>
      </c>
      <c r="K367" s="116">
        <v>111.3</v>
      </c>
      <c r="L367" s="116">
        <v>0</v>
      </c>
      <c r="M367" s="116">
        <f t="shared" ref="M367" si="542">G367-F367</f>
        <v>2</v>
      </c>
      <c r="N367" s="116">
        <v>46.261000000000003</v>
      </c>
      <c r="O367" s="116">
        <f t="shared" ref="O367" si="543">G367-F367+1</f>
        <v>3</v>
      </c>
      <c r="P367" s="116">
        <v>59.579000000000001</v>
      </c>
      <c r="Q367" s="116">
        <v>0</v>
      </c>
      <c r="R367" s="115">
        <f t="shared" si="516"/>
        <v>217.14000000000001</v>
      </c>
    </row>
    <row r="368" spans="1:18" ht="106.5" customHeight="1" x14ac:dyDescent="0.3">
      <c r="A368" s="23" t="s">
        <v>908</v>
      </c>
      <c r="B368" s="24" t="s">
        <v>925</v>
      </c>
      <c r="C368" s="21" t="s">
        <v>329</v>
      </c>
      <c r="D368" s="22" t="s">
        <v>508</v>
      </c>
      <c r="E368" s="25" t="s">
        <v>509</v>
      </c>
      <c r="F368" s="26">
        <v>45783</v>
      </c>
      <c r="G368" s="26">
        <v>45786</v>
      </c>
      <c r="H368" s="25" t="s">
        <v>1052</v>
      </c>
      <c r="I368" s="151">
        <f t="shared" si="473"/>
        <v>401.04372000000001</v>
      </c>
      <c r="J368" s="116">
        <f t="shared" ref="J368" si="544">+K368+L368</f>
        <v>314.89</v>
      </c>
      <c r="K368" s="116">
        <v>314.89</v>
      </c>
      <c r="L368" s="116">
        <v>0</v>
      </c>
      <c r="M368" s="116">
        <v>1</v>
      </c>
      <c r="N368" s="116">
        <v>53.555</v>
      </c>
      <c r="O368" s="116">
        <v>1</v>
      </c>
      <c r="P368" s="116">
        <v>32.59872</v>
      </c>
      <c r="Q368" s="116">
        <v>0</v>
      </c>
      <c r="R368" s="115">
        <f t="shared" si="516"/>
        <v>401.04372000000001</v>
      </c>
    </row>
    <row r="369" spans="1:18" ht="53.25" customHeight="1" outlineLevel="1" x14ac:dyDescent="0.3">
      <c r="A369" s="23" t="s">
        <v>908</v>
      </c>
      <c r="B369" s="24" t="s">
        <v>926</v>
      </c>
      <c r="C369" s="21" t="s">
        <v>329</v>
      </c>
      <c r="D369" s="22" t="s">
        <v>953</v>
      </c>
      <c r="E369" s="25" t="s">
        <v>172</v>
      </c>
      <c r="F369" s="26">
        <v>45789</v>
      </c>
      <c r="G369" s="26">
        <v>45791</v>
      </c>
      <c r="H369" s="25" t="s">
        <v>1032</v>
      </c>
      <c r="I369" s="151">
        <f t="shared" si="473"/>
        <v>311.79750000000001</v>
      </c>
      <c r="J369" s="116">
        <f>+K369+L369</f>
        <v>339.07499999999999</v>
      </c>
      <c r="K369" s="116">
        <v>339.07499999999999</v>
      </c>
      <c r="L369" s="116">
        <v>0</v>
      </c>
      <c r="M369" s="116">
        <f>G369-F369</f>
        <v>2</v>
      </c>
      <c r="N369" s="116">
        <v>175.32900000000001</v>
      </c>
      <c r="O369" s="116">
        <v>2</v>
      </c>
      <c r="P369" s="116">
        <v>109.191</v>
      </c>
      <c r="Q369" s="116">
        <v>0</v>
      </c>
      <c r="R369" s="115">
        <f t="shared" si="516"/>
        <v>623.59500000000003</v>
      </c>
    </row>
    <row r="370" spans="1:18" ht="90.75" customHeight="1" outlineLevel="1" x14ac:dyDescent="0.3">
      <c r="A370" s="23" t="s">
        <v>908</v>
      </c>
      <c r="B370" s="24" t="s">
        <v>927</v>
      </c>
      <c r="C370" s="21" t="s">
        <v>329</v>
      </c>
      <c r="D370" s="22" t="s">
        <v>953</v>
      </c>
      <c r="E370" s="25" t="s">
        <v>174</v>
      </c>
      <c r="F370" s="26">
        <v>45789</v>
      </c>
      <c r="G370" s="26">
        <v>45791</v>
      </c>
      <c r="H370" s="25" t="s">
        <v>1032</v>
      </c>
      <c r="I370" s="151">
        <f t="shared" si="473"/>
        <v>233.21166666666667</v>
      </c>
      <c r="J370" s="116">
        <f>+K370+L370</f>
        <v>329.16500000000002</v>
      </c>
      <c r="K370" s="116">
        <v>329.16500000000002</v>
      </c>
      <c r="L370" s="116">
        <v>0</v>
      </c>
      <c r="M370" s="116">
        <f>G370-F370</f>
        <v>2</v>
      </c>
      <c r="N370" s="116">
        <v>178.51900000000001</v>
      </c>
      <c r="O370" s="116">
        <f t="shared" si="522"/>
        <v>3</v>
      </c>
      <c r="P370" s="116">
        <v>163.78700000000001</v>
      </c>
      <c r="Q370" s="116">
        <v>28.164000000000001</v>
      </c>
      <c r="R370" s="115">
        <f t="shared" si="516"/>
        <v>699.63499999999999</v>
      </c>
    </row>
    <row r="371" spans="1:18" ht="58.5" customHeight="1" outlineLevel="1" x14ac:dyDescent="0.3">
      <c r="A371" s="23" t="s">
        <v>908</v>
      </c>
      <c r="B371" s="24" t="s">
        <v>928</v>
      </c>
      <c r="C371" s="21" t="s">
        <v>329</v>
      </c>
      <c r="D371" s="22" t="s">
        <v>953</v>
      </c>
      <c r="E371" s="25" t="s">
        <v>521</v>
      </c>
      <c r="F371" s="26">
        <v>45789</v>
      </c>
      <c r="G371" s="26">
        <v>45791</v>
      </c>
      <c r="H371" s="25" t="s">
        <v>1032</v>
      </c>
      <c r="I371" s="151">
        <f t="shared" si="473"/>
        <v>222.125</v>
      </c>
      <c r="J371" s="116">
        <f>+K371+L371</f>
        <v>329.16500000000002</v>
      </c>
      <c r="K371" s="116">
        <v>329.16500000000002</v>
      </c>
      <c r="L371" s="116">
        <v>0</v>
      </c>
      <c r="M371" s="116">
        <f>G371-F371</f>
        <v>2</v>
      </c>
      <c r="N371" s="116">
        <v>173.423</v>
      </c>
      <c r="O371" s="116">
        <f t="shared" ref="O371:O372" si="545">G371-F371+1</f>
        <v>3</v>
      </c>
      <c r="P371" s="116">
        <v>163.78700000000001</v>
      </c>
      <c r="Q371" s="116">
        <v>0</v>
      </c>
      <c r="R371" s="115">
        <f t="shared" si="516"/>
        <v>666.375</v>
      </c>
    </row>
    <row r="372" spans="1:18" ht="86.25" customHeight="1" x14ac:dyDescent="0.3">
      <c r="A372" s="23" t="s">
        <v>908</v>
      </c>
      <c r="B372" s="24" t="s">
        <v>929</v>
      </c>
      <c r="C372" s="21" t="s">
        <v>329</v>
      </c>
      <c r="D372" s="22" t="s">
        <v>522</v>
      </c>
      <c r="E372" s="25" t="s">
        <v>173</v>
      </c>
      <c r="F372" s="26">
        <v>45791</v>
      </c>
      <c r="G372" s="26">
        <v>45794</v>
      </c>
      <c r="H372" s="25" t="s">
        <v>191</v>
      </c>
      <c r="I372" s="151">
        <f t="shared" si="473"/>
        <v>151.27975000000001</v>
      </c>
      <c r="J372" s="116">
        <f t="shared" ref="J372" si="546">+K372+L372</f>
        <v>263.18099999999998</v>
      </c>
      <c r="K372" s="116">
        <v>263.18099999999998</v>
      </c>
      <c r="L372" s="116">
        <v>0</v>
      </c>
      <c r="M372" s="116">
        <f t="shared" ref="M372" si="547">G372-F372</f>
        <v>3</v>
      </c>
      <c r="N372" s="116">
        <v>152.06899999999999</v>
      </c>
      <c r="O372" s="116">
        <f t="shared" si="545"/>
        <v>4</v>
      </c>
      <c r="P372" s="116">
        <v>189.869</v>
      </c>
      <c r="Q372" s="116">
        <v>0</v>
      </c>
      <c r="R372" s="115">
        <f t="shared" si="516"/>
        <v>605.11900000000003</v>
      </c>
    </row>
    <row r="373" spans="1:18" ht="121.5" customHeight="1" x14ac:dyDescent="0.3">
      <c r="A373" s="23" t="s">
        <v>908</v>
      </c>
      <c r="B373" s="24" t="s">
        <v>930</v>
      </c>
      <c r="C373" s="21" t="s">
        <v>329</v>
      </c>
      <c r="D373" s="22" t="s">
        <v>599</v>
      </c>
      <c r="E373" s="25" t="s">
        <v>523</v>
      </c>
      <c r="F373" s="26">
        <v>45802</v>
      </c>
      <c r="G373" s="26">
        <v>45808</v>
      </c>
      <c r="H373" s="25" t="s">
        <v>1056</v>
      </c>
      <c r="I373" s="151">
        <f t="shared" si="473"/>
        <v>152.39957142857142</v>
      </c>
      <c r="J373" s="116">
        <f t="shared" ref="J373" si="548">+K373+L373</f>
        <v>771.84199999999998</v>
      </c>
      <c r="K373" s="116">
        <v>771.84199999999998</v>
      </c>
      <c r="L373" s="116">
        <v>0</v>
      </c>
      <c r="M373" s="116">
        <f t="shared" ref="M373" si="549">G373-F373</f>
        <v>6</v>
      </c>
      <c r="N373" s="116">
        <v>138.62100000000001</v>
      </c>
      <c r="O373" s="116">
        <f t="shared" ref="O373" si="550">G373-F373+1</f>
        <v>7</v>
      </c>
      <c r="P373" s="116">
        <v>156.334</v>
      </c>
      <c r="Q373" s="116">
        <v>0</v>
      </c>
      <c r="R373" s="115">
        <f t="shared" si="516"/>
        <v>1066.797</v>
      </c>
    </row>
    <row r="374" spans="1:18" ht="95.25" customHeight="1" x14ac:dyDescent="0.3">
      <c r="A374" s="23" t="s">
        <v>908</v>
      </c>
      <c r="B374" s="24" t="s">
        <v>931</v>
      </c>
      <c r="C374" s="21" t="s">
        <v>329</v>
      </c>
      <c r="D374" s="22" t="s">
        <v>600</v>
      </c>
      <c r="E374" s="25" t="s">
        <v>252</v>
      </c>
      <c r="F374" s="26">
        <v>45802</v>
      </c>
      <c r="G374" s="26">
        <v>45808</v>
      </c>
      <c r="H374" s="25" t="s">
        <v>1056</v>
      </c>
      <c r="I374" s="151">
        <f t="shared" si="473"/>
        <v>152.39957142857142</v>
      </c>
      <c r="J374" s="116">
        <f t="shared" ref="J374" si="551">+K374+L374</f>
        <v>771.84199999999998</v>
      </c>
      <c r="K374" s="116">
        <v>771.84199999999998</v>
      </c>
      <c r="L374" s="116">
        <v>0</v>
      </c>
      <c r="M374" s="116">
        <f t="shared" ref="M374" si="552">G374-F374</f>
        <v>6</v>
      </c>
      <c r="N374" s="116">
        <v>138.62100000000001</v>
      </c>
      <c r="O374" s="116">
        <f t="shared" ref="O374" si="553">G374-F374+1</f>
        <v>7</v>
      </c>
      <c r="P374" s="116">
        <v>156.334</v>
      </c>
      <c r="Q374" s="116">
        <v>0</v>
      </c>
      <c r="R374" s="115">
        <f t="shared" si="516"/>
        <v>1066.797</v>
      </c>
    </row>
    <row r="375" spans="1:18" ht="101.25" customHeight="1" x14ac:dyDescent="0.3">
      <c r="A375" s="23" t="s">
        <v>908</v>
      </c>
      <c r="B375" s="24" t="s">
        <v>932</v>
      </c>
      <c r="C375" s="21" t="s">
        <v>329</v>
      </c>
      <c r="D375" s="22" t="s">
        <v>526</v>
      </c>
      <c r="E375" s="25" t="s">
        <v>524</v>
      </c>
      <c r="F375" s="26">
        <v>45795</v>
      </c>
      <c r="G375" s="26">
        <v>45800</v>
      </c>
      <c r="H375" s="25" t="s">
        <v>514</v>
      </c>
      <c r="I375" s="151">
        <f t="shared" si="473"/>
        <v>100.6825</v>
      </c>
      <c r="J375" s="116">
        <f t="shared" ref="J375" si="554">+K375+L375</f>
        <v>333.19299999999998</v>
      </c>
      <c r="K375" s="116">
        <v>333.19299999999998</v>
      </c>
      <c r="L375" s="116">
        <v>0</v>
      </c>
      <c r="M375" s="116">
        <f t="shared" ref="M375" si="555">G375-F375</f>
        <v>5</v>
      </c>
      <c r="N375" s="116">
        <v>162.572</v>
      </c>
      <c r="O375" s="116">
        <f t="shared" ref="O375" si="556">G375-F375+1</f>
        <v>6</v>
      </c>
      <c r="P375" s="116">
        <v>108.33</v>
      </c>
      <c r="Q375" s="116">
        <v>0</v>
      </c>
      <c r="R375" s="115">
        <f t="shared" si="516"/>
        <v>604.09500000000003</v>
      </c>
    </row>
    <row r="376" spans="1:18" ht="126" customHeight="1" x14ac:dyDescent="0.3">
      <c r="A376" s="23" t="s">
        <v>908</v>
      </c>
      <c r="B376" s="24" t="s">
        <v>933</v>
      </c>
      <c r="C376" s="21" t="s">
        <v>329</v>
      </c>
      <c r="D376" s="22" t="s">
        <v>526</v>
      </c>
      <c r="E376" s="25" t="s">
        <v>525</v>
      </c>
      <c r="F376" s="26">
        <v>45795</v>
      </c>
      <c r="G376" s="26">
        <v>45800</v>
      </c>
      <c r="H376" s="25" t="s">
        <v>514</v>
      </c>
      <c r="I376" s="151">
        <f t="shared" si="473"/>
        <v>100.6825</v>
      </c>
      <c r="J376" s="116">
        <f t="shared" ref="J376" si="557">+K376+L376</f>
        <v>333.19299999999998</v>
      </c>
      <c r="K376" s="116">
        <v>333.19299999999998</v>
      </c>
      <c r="L376" s="116">
        <v>0</v>
      </c>
      <c r="M376" s="116">
        <f t="shared" ref="M376" si="558">G376-F376</f>
        <v>5</v>
      </c>
      <c r="N376" s="116">
        <v>162.572</v>
      </c>
      <c r="O376" s="116">
        <f t="shared" ref="O376" si="559">G376-F376+1</f>
        <v>6</v>
      </c>
      <c r="P376" s="116">
        <v>108.33</v>
      </c>
      <c r="Q376" s="116">
        <v>0</v>
      </c>
      <c r="R376" s="115">
        <f t="shared" si="516"/>
        <v>604.09500000000003</v>
      </c>
    </row>
    <row r="377" spans="1:18" ht="121.5" customHeight="1" x14ac:dyDescent="0.3">
      <c r="A377" s="23" t="s">
        <v>908</v>
      </c>
      <c r="B377" s="24" t="s">
        <v>934</v>
      </c>
      <c r="C377" s="21" t="s">
        <v>329</v>
      </c>
      <c r="D377" s="22" t="s">
        <v>527</v>
      </c>
      <c r="E377" s="25" t="s">
        <v>954</v>
      </c>
      <c r="F377" s="26">
        <v>45802</v>
      </c>
      <c r="G377" s="26">
        <v>45808</v>
      </c>
      <c r="H377" s="25" t="s">
        <v>1070</v>
      </c>
      <c r="I377" s="151">
        <f t="shared" si="473"/>
        <v>87.730999999999995</v>
      </c>
      <c r="J377" s="116">
        <f t="shared" ref="J377" si="560">+K377+L377</f>
        <v>163.136</v>
      </c>
      <c r="K377" s="116">
        <v>163.136</v>
      </c>
      <c r="L377" s="116">
        <v>0</v>
      </c>
      <c r="M377" s="116">
        <f t="shared" ref="M377" si="561">G377-F377</f>
        <v>6</v>
      </c>
      <c r="N377" s="116">
        <v>224.566</v>
      </c>
      <c r="O377" s="116">
        <f t="shared" ref="O377" si="562">G377-F377+1</f>
        <v>7</v>
      </c>
      <c r="P377" s="116">
        <v>226.41499999999999</v>
      </c>
      <c r="Q377" s="116">
        <v>0</v>
      </c>
      <c r="R377" s="115">
        <f t="shared" si="516"/>
        <v>614.11699999999996</v>
      </c>
    </row>
    <row r="378" spans="1:18" ht="135" customHeight="1" x14ac:dyDescent="0.3">
      <c r="A378" s="23" t="s">
        <v>908</v>
      </c>
      <c r="B378" s="24" t="s">
        <v>935</v>
      </c>
      <c r="C378" s="21" t="s">
        <v>329</v>
      </c>
      <c r="D378" s="22" t="s">
        <v>527</v>
      </c>
      <c r="E378" s="25" t="s">
        <v>528</v>
      </c>
      <c r="F378" s="26">
        <v>45802</v>
      </c>
      <c r="G378" s="26">
        <v>45808</v>
      </c>
      <c r="H378" s="25" t="s">
        <v>1070</v>
      </c>
      <c r="I378" s="151">
        <f t="shared" si="473"/>
        <v>87.730999999999995</v>
      </c>
      <c r="J378" s="116">
        <f t="shared" ref="J378" si="563">+K378+L378</f>
        <v>163.136</v>
      </c>
      <c r="K378" s="116">
        <v>163.136</v>
      </c>
      <c r="L378" s="116">
        <v>0</v>
      </c>
      <c r="M378" s="116">
        <f t="shared" ref="M378" si="564">G378-F378</f>
        <v>6</v>
      </c>
      <c r="N378" s="116">
        <v>224.566</v>
      </c>
      <c r="O378" s="116">
        <f t="shared" ref="O378" si="565">G378-F378+1</f>
        <v>7</v>
      </c>
      <c r="P378" s="116">
        <v>226.41499999999999</v>
      </c>
      <c r="Q378" s="116">
        <v>0</v>
      </c>
      <c r="R378" s="115">
        <f t="shared" si="516"/>
        <v>614.11699999999996</v>
      </c>
    </row>
    <row r="379" spans="1:18" ht="147.75" customHeight="1" x14ac:dyDescent="0.3">
      <c r="A379" s="23" t="s">
        <v>908</v>
      </c>
      <c r="B379" s="24" t="s">
        <v>936</v>
      </c>
      <c r="C379" s="21" t="s">
        <v>329</v>
      </c>
      <c r="D379" s="22" t="s">
        <v>529</v>
      </c>
      <c r="E379" s="25" t="s">
        <v>377</v>
      </c>
      <c r="F379" s="26">
        <v>45795</v>
      </c>
      <c r="G379" s="26">
        <v>45801</v>
      </c>
      <c r="H379" s="25" t="s">
        <v>1070</v>
      </c>
      <c r="I379" s="151">
        <f t="shared" si="473"/>
        <v>84.652000000000001</v>
      </c>
      <c r="J379" s="116">
        <f t="shared" ref="J379" si="566">+K379+L379</f>
        <v>142.66</v>
      </c>
      <c r="K379" s="116">
        <v>142.66</v>
      </c>
      <c r="L379" s="116">
        <v>0</v>
      </c>
      <c r="M379" s="116">
        <f t="shared" ref="M379" si="567">G379-F379</f>
        <v>6</v>
      </c>
      <c r="N379" s="116">
        <v>224.03</v>
      </c>
      <c r="O379" s="116">
        <f t="shared" ref="O379" si="568">G379-F379+1</f>
        <v>7</v>
      </c>
      <c r="P379" s="116">
        <v>225.874</v>
      </c>
      <c r="Q379" s="116">
        <v>0</v>
      </c>
      <c r="R379" s="115">
        <f t="shared" si="516"/>
        <v>592.56399999999996</v>
      </c>
    </row>
    <row r="380" spans="1:18" ht="147.75" customHeight="1" x14ac:dyDescent="0.3">
      <c r="A380" s="23" t="s">
        <v>908</v>
      </c>
      <c r="B380" s="24" t="s">
        <v>937</v>
      </c>
      <c r="C380" s="21" t="s">
        <v>329</v>
      </c>
      <c r="D380" s="22" t="s">
        <v>529</v>
      </c>
      <c r="E380" s="25" t="s">
        <v>265</v>
      </c>
      <c r="F380" s="26">
        <v>45795</v>
      </c>
      <c r="G380" s="26">
        <v>45801</v>
      </c>
      <c r="H380" s="25" t="s">
        <v>1070</v>
      </c>
      <c r="I380" s="151">
        <f t="shared" si="473"/>
        <v>84.652000000000001</v>
      </c>
      <c r="J380" s="116">
        <f t="shared" ref="J380" si="569">+K380+L380</f>
        <v>142.66</v>
      </c>
      <c r="K380" s="116">
        <v>142.66</v>
      </c>
      <c r="L380" s="116">
        <v>0</v>
      </c>
      <c r="M380" s="116">
        <f t="shared" ref="M380" si="570">G380-F380</f>
        <v>6</v>
      </c>
      <c r="N380" s="116">
        <v>224.03</v>
      </c>
      <c r="O380" s="116">
        <f t="shared" ref="O380:O381" si="571">G380-F380+1</f>
        <v>7</v>
      </c>
      <c r="P380" s="116">
        <v>225.874</v>
      </c>
      <c r="Q380" s="116">
        <v>0</v>
      </c>
      <c r="R380" s="115">
        <f t="shared" si="516"/>
        <v>592.56399999999996</v>
      </c>
    </row>
    <row r="381" spans="1:18" ht="90.75" customHeight="1" outlineLevel="1" x14ac:dyDescent="0.3">
      <c r="A381" s="23" t="s">
        <v>908</v>
      </c>
      <c r="B381" s="24" t="s">
        <v>938</v>
      </c>
      <c r="C381" s="21" t="s">
        <v>329</v>
      </c>
      <c r="D381" s="22" t="s">
        <v>564</v>
      </c>
      <c r="E381" s="25" t="s">
        <v>172</v>
      </c>
      <c r="F381" s="26">
        <v>45799</v>
      </c>
      <c r="G381" s="26">
        <v>45801</v>
      </c>
      <c r="H381" s="25" t="s">
        <v>1070</v>
      </c>
      <c r="I381" s="151">
        <f t="shared" si="473"/>
        <v>127.93233333333335</v>
      </c>
      <c r="J381" s="116">
        <f t="shared" ref="J381:J387" si="572">+K381+L381</f>
        <v>205.08799999999999</v>
      </c>
      <c r="K381" s="116">
        <v>205.08799999999999</v>
      </c>
      <c r="L381" s="116">
        <v>0</v>
      </c>
      <c r="M381" s="116">
        <f t="shared" ref="M381:M387" si="573">G381-F381</f>
        <v>2</v>
      </c>
      <c r="N381" s="116">
        <v>81.906000000000006</v>
      </c>
      <c r="O381" s="116">
        <f t="shared" si="571"/>
        <v>3</v>
      </c>
      <c r="P381" s="116">
        <v>96.802999999999997</v>
      </c>
      <c r="Q381" s="116">
        <v>0</v>
      </c>
      <c r="R381" s="115">
        <f t="shared" si="516"/>
        <v>383.79700000000003</v>
      </c>
    </row>
    <row r="382" spans="1:18" ht="69" customHeight="1" outlineLevel="1" x14ac:dyDescent="0.3">
      <c r="A382" s="23" t="s">
        <v>908</v>
      </c>
      <c r="B382" s="24" t="s">
        <v>939</v>
      </c>
      <c r="C382" s="21" t="s">
        <v>329</v>
      </c>
      <c r="D382" s="22" t="s">
        <v>644</v>
      </c>
      <c r="E382" s="25" t="s">
        <v>253</v>
      </c>
      <c r="F382" s="26">
        <v>45801</v>
      </c>
      <c r="G382" s="26">
        <v>45806</v>
      </c>
      <c r="H382" s="25" t="s">
        <v>1057</v>
      </c>
      <c r="I382" s="151">
        <f t="shared" si="473"/>
        <v>265.35849999999999</v>
      </c>
      <c r="J382" s="116">
        <f t="shared" si="572"/>
        <v>294</v>
      </c>
      <c r="K382" s="116">
        <v>294</v>
      </c>
      <c r="L382" s="116">
        <v>0</v>
      </c>
      <c r="M382" s="116">
        <f t="shared" si="573"/>
        <v>5</v>
      </c>
      <c r="N382" s="116">
        <v>994.63300000000004</v>
      </c>
      <c r="O382" s="116">
        <f t="shared" ref="O382" si="574">G382-F382+1</f>
        <v>6</v>
      </c>
      <c r="P382" s="116">
        <v>303.51799999999997</v>
      </c>
      <c r="Q382" s="116">
        <v>0</v>
      </c>
      <c r="R382" s="115">
        <f t="shared" si="516"/>
        <v>1592.1510000000001</v>
      </c>
    </row>
    <row r="383" spans="1:18" ht="91.5" customHeight="1" outlineLevel="1" x14ac:dyDescent="0.3">
      <c r="A383" s="23" t="s">
        <v>908</v>
      </c>
      <c r="B383" s="24" t="s">
        <v>940</v>
      </c>
      <c r="C383" s="21" t="s">
        <v>329</v>
      </c>
      <c r="D383" s="22" t="s">
        <v>645</v>
      </c>
      <c r="E383" s="25" t="s">
        <v>956</v>
      </c>
      <c r="F383" s="26">
        <v>45801</v>
      </c>
      <c r="G383" s="26">
        <v>45806</v>
      </c>
      <c r="H383" s="25" t="s">
        <v>1057</v>
      </c>
      <c r="I383" s="151">
        <f t="shared" si="473"/>
        <v>201.82683333333333</v>
      </c>
      <c r="J383" s="116">
        <f t="shared" si="572"/>
        <v>294</v>
      </c>
      <c r="K383" s="116">
        <v>294</v>
      </c>
      <c r="L383" s="116">
        <v>0</v>
      </c>
      <c r="M383" s="116">
        <f t="shared" si="573"/>
        <v>5</v>
      </c>
      <c r="N383" s="116">
        <v>612.19200000000001</v>
      </c>
      <c r="O383" s="116">
        <f t="shared" ref="O383:O385" si="575">G383-F383+1</f>
        <v>6</v>
      </c>
      <c r="P383" s="116">
        <v>304.76900000000001</v>
      </c>
      <c r="Q383" s="116">
        <v>0</v>
      </c>
      <c r="R383" s="115">
        <f t="shared" si="516"/>
        <v>1210.961</v>
      </c>
    </row>
    <row r="384" spans="1:18" ht="90.75" customHeight="1" outlineLevel="1" x14ac:dyDescent="0.3">
      <c r="A384" s="23" t="s">
        <v>908</v>
      </c>
      <c r="B384" s="24" t="s">
        <v>941</v>
      </c>
      <c r="C384" s="21" t="s">
        <v>329</v>
      </c>
      <c r="D384" s="22" t="s">
        <v>955</v>
      </c>
      <c r="E384" s="25" t="s">
        <v>172</v>
      </c>
      <c r="F384" s="26">
        <v>45803</v>
      </c>
      <c r="G384" s="26">
        <v>45807</v>
      </c>
      <c r="H384" s="25" t="s">
        <v>411</v>
      </c>
      <c r="I384" s="151">
        <f t="shared" si="473"/>
        <v>56.440599999999996</v>
      </c>
      <c r="J384" s="116">
        <f t="shared" si="572"/>
        <v>0</v>
      </c>
      <c r="K384" s="116">
        <v>0</v>
      </c>
      <c r="L384" s="116">
        <v>0</v>
      </c>
      <c r="M384" s="116">
        <f t="shared" si="573"/>
        <v>4</v>
      </c>
      <c r="N384" s="116">
        <v>0</v>
      </c>
      <c r="O384" s="116">
        <f t="shared" si="575"/>
        <v>5</v>
      </c>
      <c r="P384" s="116">
        <v>282.20299999999997</v>
      </c>
      <c r="Q384" s="116">
        <v>0</v>
      </c>
      <c r="R384" s="115">
        <f t="shared" si="516"/>
        <v>282.20299999999997</v>
      </c>
    </row>
    <row r="385" spans="1:18" ht="90.75" customHeight="1" outlineLevel="1" x14ac:dyDescent="0.3">
      <c r="A385" s="23" t="s">
        <v>908</v>
      </c>
      <c r="B385" s="24" t="s">
        <v>942</v>
      </c>
      <c r="C385" s="21" t="s">
        <v>329</v>
      </c>
      <c r="D385" s="22" t="s">
        <v>607</v>
      </c>
      <c r="E385" s="25" t="s">
        <v>174</v>
      </c>
      <c r="F385" s="26">
        <v>45807</v>
      </c>
      <c r="G385" s="26">
        <v>45813</v>
      </c>
      <c r="H385" s="25" t="s">
        <v>1054</v>
      </c>
      <c r="I385" s="151">
        <f t="shared" si="473"/>
        <v>73.382857142857148</v>
      </c>
      <c r="J385" s="116">
        <f t="shared" si="572"/>
        <v>292.17200000000003</v>
      </c>
      <c r="K385" s="116">
        <v>292.17200000000003</v>
      </c>
      <c r="L385" s="116">
        <v>0</v>
      </c>
      <c r="M385" s="116">
        <f t="shared" si="573"/>
        <v>6</v>
      </c>
      <c r="N385" s="116">
        <f>14.251+118.761</f>
        <v>133.012</v>
      </c>
      <c r="O385" s="116">
        <f t="shared" si="575"/>
        <v>7</v>
      </c>
      <c r="P385" s="116">
        <v>88.495999999999995</v>
      </c>
      <c r="Q385" s="116">
        <v>0</v>
      </c>
      <c r="R385" s="115">
        <f t="shared" si="516"/>
        <v>513.68000000000006</v>
      </c>
    </row>
    <row r="386" spans="1:18" ht="105.75" customHeight="1" outlineLevel="1" x14ac:dyDescent="0.3">
      <c r="A386" s="23" t="s">
        <v>908</v>
      </c>
      <c r="B386" s="24" t="s">
        <v>943</v>
      </c>
      <c r="C386" s="21" t="s">
        <v>329</v>
      </c>
      <c r="D386" s="22" t="s">
        <v>607</v>
      </c>
      <c r="E386" s="25" t="s">
        <v>608</v>
      </c>
      <c r="F386" s="26">
        <v>45807</v>
      </c>
      <c r="G386" s="26">
        <v>45813</v>
      </c>
      <c r="H386" s="25" t="s">
        <v>1054</v>
      </c>
      <c r="I386" s="151">
        <f t="shared" si="473"/>
        <v>73.382857142857148</v>
      </c>
      <c r="J386" s="116">
        <f t="shared" si="572"/>
        <v>292.17200000000003</v>
      </c>
      <c r="K386" s="116">
        <v>292.17200000000003</v>
      </c>
      <c r="L386" s="116">
        <v>0</v>
      </c>
      <c r="M386" s="116">
        <f t="shared" si="573"/>
        <v>6</v>
      </c>
      <c r="N386" s="116">
        <f>14.251+118.761</f>
        <v>133.012</v>
      </c>
      <c r="O386" s="116">
        <f t="shared" ref="O386" si="576">G386-F386+1</f>
        <v>7</v>
      </c>
      <c r="P386" s="116">
        <v>88.495999999999995</v>
      </c>
      <c r="Q386" s="116">
        <v>0</v>
      </c>
      <c r="R386" s="115">
        <f t="shared" si="516"/>
        <v>513.68000000000006</v>
      </c>
    </row>
    <row r="387" spans="1:18" ht="105.75" customHeight="1" outlineLevel="1" x14ac:dyDescent="0.3">
      <c r="A387" s="23" t="s">
        <v>908</v>
      </c>
      <c r="B387" s="24" t="s">
        <v>944</v>
      </c>
      <c r="C387" s="21" t="s">
        <v>329</v>
      </c>
      <c r="D387" s="22" t="s">
        <v>607</v>
      </c>
      <c r="E387" s="25" t="s">
        <v>176</v>
      </c>
      <c r="F387" s="26">
        <v>45807</v>
      </c>
      <c r="G387" s="26">
        <v>45813</v>
      </c>
      <c r="H387" s="25" t="s">
        <v>1054</v>
      </c>
      <c r="I387" s="151">
        <f t="shared" si="473"/>
        <v>73.382857142857148</v>
      </c>
      <c r="J387" s="116">
        <f t="shared" si="572"/>
        <v>292.17200000000003</v>
      </c>
      <c r="K387" s="116">
        <v>292.17200000000003</v>
      </c>
      <c r="L387" s="116">
        <v>0</v>
      </c>
      <c r="M387" s="116">
        <f t="shared" si="573"/>
        <v>6</v>
      </c>
      <c r="N387" s="116">
        <f>14.251+118.761</f>
        <v>133.012</v>
      </c>
      <c r="O387" s="116">
        <f t="shared" ref="O387" si="577">G387-F387+1</f>
        <v>7</v>
      </c>
      <c r="P387" s="116">
        <v>88.495999999999995</v>
      </c>
      <c r="Q387" s="116">
        <v>0</v>
      </c>
      <c r="R387" s="115">
        <f t="shared" si="516"/>
        <v>513.68000000000006</v>
      </c>
    </row>
    <row r="388" spans="1:18" ht="105.75" customHeight="1" outlineLevel="1" x14ac:dyDescent="0.3">
      <c r="A388" s="23" t="s">
        <v>908</v>
      </c>
      <c r="B388" s="24" t="s">
        <v>945</v>
      </c>
      <c r="C388" s="21" t="s">
        <v>329</v>
      </c>
      <c r="D388" s="22" t="s">
        <v>615</v>
      </c>
      <c r="E388" s="25" t="s">
        <v>1028</v>
      </c>
      <c r="F388" s="26">
        <v>45807</v>
      </c>
      <c r="G388" s="26">
        <v>45813</v>
      </c>
      <c r="H388" s="25" t="s">
        <v>1054</v>
      </c>
      <c r="I388" s="151">
        <f t="shared" si="473"/>
        <v>73.382857142857148</v>
      </c>
      <c r="J388" s="116">
        <f t="shared" ref="J388" si="578">+K388+L388</f>
        <v>292.17200000000003</v>
      </c>
      <c r="K388" s="116">
        <v>292.17200000000003</v>
      </c>
      <c r="L388" s="116">
        <v>0</v>
      </c>
      <c r="M388" s="116">
        <f t="shared" ref="M388" si="579">G388-F388</f>
        <v>6</v>
      </c>
      <c r="N388" s="116">
        <f>14.251+118.761</f>
        <v>133.012</v>
      </c>
      <c r="O388" s="116">
        <f t="shared" ref="O388" si="580">G388-F388+1</f>
        <v>7</v>
      </c>
      <c r="P388" s="116">
        <v>88.495999999999995</v>
      </c>
      <c r="Q388" s="116">
        <v>0</v>
      </c>
      <c r="R388" s="115">
        <f t="shared" si="516"/>
        <v>513.68000000000006</v>
      </c>
    </row>
    <row r="389" spans="1:18" ht="105.75" customHeight="1" outlineLevel="1" x14ac:dyDescent="0.3">
      <c r="A389" s="23" t="s">
        <v>908</v>
      </c>
      <c r="B389" s="24" t="s">
        <v>946</v>
      </c>
      <c r="C389" s="21" t="s">
        <v>329</v>
      </c>
      <c r="D389" s="22" t="s">
        <v>615</v>
      </c>
      <c r="E389" s="25" t="s">
        <v>177</v>
      </c>
      <c r="F389" s="26">
        <v>45807</v>
      </c>
      <c r="G389" s="26">
        <v>45813</v>
      </c>
      <c r="H389" s="25" t="s">
        <v>1054</v>
      </c>
      <c r="I389" s="151">
        <f t="shared" si="473"/>
        <v>73.382857142857148</v>
      </c>
      <c r="J389" s="116">
        <f t="shared" ref="J389" si="581">+K389+L389</f>
        <v>292.17200000000003</v>
      </c>
      <c r="K389" s="116">
        <v>292.17200000000003</v>
      </c>
      <c r="L389" s="116">
        <v>0</v>
      </c>
      <c r="M389" s="116">
        <f t="shared" ref="M389" si="582">G389-F389</f>
        <v>6</v>
      </c>
      <c r="N389" s="116">
        <f>14.251+118.761</f>
        <v>133.012</v>
      </c>
      <c r="O389" s="116">
        <f t="shared" ref="O389" si="583">G389-F389+1</f>
        <v>7</v>
      </c>
      <c r="P389" s="116">
        <v>88.495999999999995</v>
      </c>
      <c r="Q389" s="116">
        <v>0</v>
      </c>
      <c r="R389" s="115">
        <f t="shared" si="516"/>
        <v>513.68000000000006</v>
      </c>
    </row>
    <row r="390" spans="1:18" ht="64.5" customHeight="1" outlineLevel="1" x14ac:dyDescent="0.3">
      <c r="A390" s="23" t="s">
        <v>908</v>
      </c>
      <c r="B390" s="24" t="s">
        <v>947</v>
      </c>
      <c r="C390" s="21" t="s">
        <v>329</v>
      </c>
      <c r="D390" s="22" t="s">
        <v>616</v>
      </c>
      <c r="E390" s="25" t="s">
        <v>253</v>
      </c>
      <c r="F390" s="26">
        <v>45811</v>
      </c>
      <c r="G390" s="26">
        <v>45813</v>
      </c>
      <c r="H390" s="25" t="s">
        <v>1054</v>
      </c>
      <c r="I390" s="151">
        <f t="shared" si="473"/>
        <v>149.33833333333334</v>
      </c>
      <c r="J390" s="116">
        <f t="shared" ref="J390" si="584">+K390+L390</f>
        <v>381.51</v>
      </c>
      <c r="K390" s="116">
        <v>381.51</v>
      </c>
      <c r="L390" s="116">
        <v>0</v>
      </c>
      <c r="M390" s="116">
        <f t="shared" ref="M390:M391" si="585">G390-F390</f>
        <v>2</v>
      </c>
      <c r="N390" s="116">
        <v>28.535</v>
      </c>
      <c r="O390" s="116">
        <f t="shared" ref="O390:O391" si="586">G390-F390+1</f>
        <v>3</v>
      </c>
      <c r="P390" s="116">
        <v>37.97</v>
      </c>
      <c r="Q390" s="116">
        <v>0</v>
      </c>
      <c r="R390" s="115">
        <f t="shared" si="516"/>
        <v>448.01499999999999</v>
      </c>
    </row>
    <row r="391" spans="1:18" ht="105.75" customHeight="1" outlineLevel="1" x14ac:dyDescent="0.3">
      <c r="A391" s="23" t="s">
        <v>908</v>
      </c>
      <c r="B391" s="24" t="s">
        <v>948</v>
      </c>
      <c r="C391" s="21" t="s">
        <v>329</v>
      </c>
      <c r="D391" s="22" t="s">
        <v>632</v>
      </c>
      <c r="E391" s="25" t="s">
        <v>633</v>
      </c>
      <c r="F391" s="26">
        <v>45810</v>
      </c>
      <c r="G391" s="26">
        <v>45813</v>
      </c>
      <c r="H391" s="25" t="s">
        <v>1054</v>
      </c>
      <c r="I391" s="151">
        <f t="shared" si="473"/>
        <v>143.07</v>
      </c>
      <c r="J391" s="116">
        <f t="shared" ref="J391" si="587">+K391+L391</f>
        <v>381.51</v>
      </c>
      <c r="K391" s="116">
        <v>381.51</v>
      </c>
      <c r="L391" s="116">
        <v>0</v>
      </c>
      <c r="M391" s="116">
        <f t="shared" si="585"/>
        <v>3</v>
      </c>
      <c r="N391" s="116">
        <f>47.52+55.875</f>
        <v>103.39500000000001</v>
      </c>
      <c r="O391" s="116">
        <f t="shared" si="586"/>
        <v>4</v>
      </c>
      <c r="P391" s="116">
        <f>37.939+49.436</f>
        <v>87.375</v>
      </c>
      <c r="Q391" s="116">
        <v>0</v>
      </c>
      <c r="R391" s="115">
        <f t="shared" si="516"/>
        <v>572.28</v>
      </c>
    </row>
    <row r="392" spans="1:18" ht="105.75" customHeight="1" outlineLevel="1" x14ac:dyDescent="0.3">
      <c r="A392" s="23" t="s">
        <v>908</v>
      </c>
      <c r="B392" s="24" t="s">
        <v>949</v>
      </c>
      <c r="C392" s="21" t="s">
        <v>329</v>
      </c>
      <c r="D392" s="22" t="s">
        <v>718</v>
      </c>
      <c r="E392" s="25" t="s">
        <v>719</v>
      </c>
      <c r="F392" s="26">
        <v>45831</v>
      </c>
      <c r="G392" s="26">
        <v>45835</v>
      </c>
      <c r="H392" s="25" t="s">
        <v>1071</v>
      </c>
      <c r="I392" s="151">
        <f t="shared" si="473"/>
        <v>135.72280000000001</v>
      </c>
      <c r="J392" s="116">
        <f t="shared" ref="J392" si="588">+K392+L392</f>
        <v>218.928</v>
      </c>
      <c r="K392" s="116">
        <v>218.928</v>
      </c>
      <c r="L392" s="116">
        <v>0</v>
      </c>
      <c r="M392" s="116">
        <f t="shared" ref="M392" si="589">G392-F392</f>
        <v>4</v>
      </c>
      <c r="N392" s="116">
        <v>265.10000000000002</v>
      </c>
      <c r="O392" s="116">
        <f t="shared" ref="O392" si="590">G392-F392+1</f>
        <v>5</v>
      </c>
      <c r="P392" s="116">
        <v>194.58600000000001</v>
      </c>
      <c r="Q392" s="116">
        <v>0</v>
      </c>
      <c r="R392" s="115">
        <f t="shared" si="516"/>
        <v>678.61400000000003</v>
      </c>
    </row>
    <row r="393" spans="1:18" ht="64.5" customHeight="1" outlineLevel="1" x14ac:dyDescent="0.3">
      <c r="A393" s="23" t="s">
        <v>908</v>
      </c>
      <c r="B393" s="24" t="s">
        <v>950</v>
      </c>
      <c r="C393" s="21" t="s">
        <v>329</v>
      </c>
      <c r="D393" s="22" t="s">
        <v>725</v>
      </c>
      <c r="E393" s="25" t="s">
        <v>253</v>
      </c>
      <c r="F393" s="26">
        <v>45831</v>
      </c>
      <c r="G393" s="26">
        <v>45831</v>
      </c>
      <c r="H393" s="25" t="s">
        <v>181</v>
      </c>
      <c r="I393" s="151">
        <f t="shared" si="473"/>
        <v>121.25</v>
      </c>
      <c r="J393" s="116">
        <f>+K393+L393</f>
        <v>92.715000000000003</v>
      </c>
      <c r="K393" s="116">
        <v>92.715000000000003</v>
      </c>
      <c r="L393" s="116">
        <v>0</v>
      </c>
      <c r="M393" s="116">
        <f>G393-F393</f>
        <v>0</v>
      </c>
      <c r="N393" s="116">
        <v>0</v>
      </c>
      <c r="O393" s="116">
        <f>G393-F393+1</f>
        <v>1</v>
      </c>
      <c r="P393" s="116">
        <v>28.535</v>
      </c>
      <c r="Q393" s="116">
        <v>0</v>
      </c>
      <c r="R393" s="115">
        <f t="shared" si="516"/>
        <v>121.25</v>
      </c>
    </row>
    <row r="394" spans="1:18" ht="67.5" customHeight="1" outlineLevel="1" x14ac:dyDescent="0.3">
      <c r="A394" s="23" t="s">
        <v>908</v>
      </c>
      <c r="B394" s="24" t="s">
        <v>951</v>
      </c>
      <c r="C394" s="21" t="s">
        <v>329</v>
      </c>
      <c r="D394" s="22" t="s">
        <v>724</v>
      </c>
      <c r="E394" s="25" t="s">
        <v>175</v>
      </c>
      <c r="F394" s="26">
        <v>45831</v>
      </c>
      <c r="G394" s="26">
        <v>45831</v>
      </c>
      <c r="H394" s="25" t="s">
        <v>181</v>
      </c>
      <c r="I394" s="151">
        <f t="shared" si="473"/>
        <v>121.25</v>
      </c>
      <c r="J394" s="116">
        <f t="shared" ref="J394" si="591">+K394+L394</f>
        <v>92.715000000000003</v>
      </c>
      <c r="K394" s="116">
        <v>92.715000000000003</v>
      </c>
      <c r="L394" s="116">
        <v>0</v>
      </c>
      <c r="M394" s="116">
        <f t="shared" ref="M394" si="592">G394-F394</f>
        <v>0</v>
      </c>
      <c r="N394" s="116">
        <v>0</v>
      </c>
      <c r="O394" s="116">
        <f t="shared" ref="O394" si="593">G394-F394+1</f>
        <v>1</v>
      </c>
      <c r="P394" s="116">
        <v>28.535</v>
      </c>
      <c r="Q394" s="116">
        <v>0</v>
      </c>
      <c r="R394" s="115">
        <f t="shared" si="516"/>
        <v>121.25</v>
      </c>
    </row>
    <row r="395" spans="1:18" s="49" customFormat="1" ht="34.5" x14ac:dyDescent="0.3">
      <c r="A395" s="147" t="s">
        <v>957</v>
      </c>
      <c r="B395" s="148"/>
      <c r="C395" s="21"/>
      <c r="D395" s="140"/>
      <c r="E395" s="144"/>
      <c r="F395" s="26"/>
      <c r="G395" s="26"/>
      <c r="H395" s="144"/>
      <c r="I395" s="150">
        <f t="shared" si="473"/>
        <v>101.38770566037734</v>
      </c>
      <c r="J395" s="115">
        <f t="shared" ref="J395:Q395" si="594">SUM(J396:J414)</f>
        <v>3087.7780000000002</v>
      </c>
      <c r="K395" s="115">
        <f t="shared" si="594"/>
        <v>3087.7780000000002</v>
      </c>
      <c r="L395" s="115">
        <f t="shared" si="594"/>
        <v>0</v>
      </c>
      <c r="M395" s="115">
        <f t="shared" si="594"/>
        <v>87</v>
      </c>
      <c r="N395" s="115">
        <f t="shared" si="594"/>
        <v>3037.2212</v>
      </c>
      <c r="O395" s="115">
        <f t="shared" si="594"/>
        <v>106</v>
      </c>
      <c r="P395" s="115">
        <f t="shared" si="594"/>
        <v>4324.5936000000002</v>
      </c>
      <c r="Q395" s="115">
        <f t="shared" si="594"/>
        <v>297.50400000000002</v>
      </c>
      <c r="R395" s="115">
        <f>SUM(R396:R414)</f>
        <v>10747.096799999998</v>
      </c>
    </row>
    <row r="396" spans="1:18" ht="120.75" outlineLevel="1" x14ac:dyDescent="0.3">
      <c r="A396" s="23" t="s">
        <v>957</v>
      </c>
      <c r="B396" s="24" t="s">
        <v>356</v>
      </c>
      <c r="C396" s="21" t="s">
        <v>329</v>
      </c>
      <c r="D396" s="22" t="s">
        <v>247</v>
      </c>
      <c r="E396" s="25" t="s">
        <v>318</v>
      </c>
      <c r="F396" s="26">
        <v>45740</v>
      </c>
      <c r="G396" s="26">
        <v>45745</v>
      </c>
      <c r="H396" s="25" t="s">
        <v>184</v>
      </c>
      <c r="I396" s="151">
        <f t="shared" ref="I396:I429" si="595">R396/O396</f>
        <v>20.048500000000001</v>
      </c>
      <c r="J396" s="116">
        <f t="shared" ref="J396:J400" si="596">+K396+L396</f>
        <v>0</v>
      </c>
      <c r="K396" s="116">
        <v>0</v>
      </c>
      <c r="L396" s="116">
        <v>0</v>
      </c>
      <c r="M396" s="116">
        <f t="shared" ref="M396:M400" si="597">G396-F396</f>
        <v>5</v>
      </c>
      <c r="N396" s="116">
        <v>72.17</v>
      </c>
      <c r="O396" s="116">
        <f t="shared" ref="O396:O400" si="598">G396-F396+1</f>
        <v>6</v>
      </c>
      <c r="P396" s="116">
        <v>0</v>
      </c>
      <c r="Q396" s="116">
        <v>48.121000000000002</v>
      </c>
      <c r="R396" s="115">
        <f>J396+N396+P396+Q396</f>
        <v>120.291</v>
      </c>
    </row>
    <row r="397" spans="1:18" ht="99.75" customHeight="1" outlineLevel="1" x14ac:dyDescent="0.3">
      <c r="A397" s="23" t="s">
        <v>957</v>
      </c>
      <c r="B397" s="24" t="s">
        <v>958</v>
      </c>
      <c r="C397" s="21" t="s">
        <v>329</v>
      </c>
      <c r="D397" s="22" t="s">
        <v>382</v>
      </c>
      <c r="E397" s="25" t="s">
        <v>976</v>
      </c>
      <c r="F397" s="26">
        <v>45740</v>
      </c>
      <c r="G397" s="26">
        <v>45744</v>
      </c>
      <c r="H397" s="25" t="s">
        <v>191</v>
      </c>
      <c r="I397" s="151">
        <f t="shared" si="595"/>
        <v>2.9319999999999999</v>
      </c>
      <c r="J397" s="116">
        <f t="shared" si="596"/>
        <v>0</v>
      </c>
      <c r="K397" s="116">
        <v>0</v>
      </c>
      <c r="L397" s="116">
        <v>0</v>
      </c>
      <c r="M397" s="116">
        <f t="shared" si="597"/>
        <v>4</v>
      </c>
      <c r="N397" s="116">
        <v>0</v>
      </c>
      <c r="O397" s="116">
        <f t="shared" si="598"/>
        <v>5</v>
      </c>
      <c r="P397" s="116">
        <v>0</v>
      </c>
      <c r="Q397" s="116">
        <v>14.66</v>
      </c>
      <c r="R397" s="115">
        <f t="shared" ref="R397:R414" si="599">J397+N397+P397+Q397</f>
        <v>14.66</v>
      </c>
    </row>
    <row r="398" spans="1:18" ht="91.5" customHeight="1" outlineLevel="1" x14ac:dyDescent="0.3">
      <c r="A398" s="23" t="s">
        <v>957</v>
      </c>
      <c r="B398" s="24" t="s">
        <v>959</v>
      </c>
      <c r="C398" s="21" t="s">
        <v>329</v>
      </c>
      <c r="D398" s="22" t="s">
        <v>382</v>
      </c>
      <c r="E398" s="25" t="s">
        <v>977</v>
      </c>
      <c r="F398" s="26">
        <v>45740</v>
      </c>
      <c r="G398" s="26">
        <v>45744</v>
      </c>
      <c r="H398" s="25" t="s">
        <v>191</v>
      </c>
      <c r="I398" s="151">
        <f t="shared" si="595"/>
        <v>2.9319999999999999</v>
      </c>
      <c r="J398" s="116">
        <f t="shared" si="596"/>
        <v>0</v>
      </c>
      <c r="K398" s="116">
        <v>0</v>
      </c>
      <c r="L398" s="116">
        <v>0</v>
      </c>
      <c r="M398" s="116">
        <f t="shared" si="597"/>
        <v>4</v>
      </c>
      <c r="N398" s="116">
        <v>0</v>
      </c>
      <c r="O398" s="116">
        <f t="shared" si="598"/>
        <v>5</v>
      </c>
      <c r="P398" s="116">
        <v>0</v>
      </c>
      <c r="Q398" s="116">
        <v>14.66</v>
      </c>
      <c r="R398" s="115">
        <f t="shared" si="599"/>
        <v>14.66</v>
      </c>
    </row>
    <row r="399" spans="1:18" ht="112.5" customHeight="1" outlineLevel="1" x14ac:dyDescent="0.3">
      <c r="A399" s="23" t="s">
        <v>957</v>
      </c>
      <c r="B399" s="24" t="s">
        <v>960</v>
      </c>
      <c r="C399" s="21" t="s">
        <v>329</v>
      </c>
      <c r="D399" s="22" t="s">
        <v>385</v>
      </c>
      <c r="E399" s="25" t="s">
        <v>978</v>
      </c>
      <c r="F399" s="26">
        <v>45760</v>
      </c>
      <c r="G399" s="26">
        <v>45765</v>
      </c>
      <c r="H399" s="25" t="s">
        <v>125</v>
      </c>
      <c r="I399" s="151">
        <f t="shared" si="595"/>
        <v>145.447</v>
      </c>
      <c r="J399" s="116">
        <f t="shared" si="596"/>
        <v>231.46100000000001</v>
      </c>
      <c r="K399" s="116">
        <v>231.46100000000001</v>
      </c>
      <c r="L399" s="116">
        <v>0</v>
      </c>
      <c r="M399" s="116">
        <f t="shared" si="597"/>
        <v>5</v>
      </c>
      <c r="N399" s="116">
        <v>298.66500000000002</v>
      </c>
      <c r="O399" s="116">
        <f t="shared" si="598"/>
        <v>6</v>
      </c>
      <c r="P399" s="116">
        <v>336.95600000000002</v>
      </c>
      <c r="Q399" s="116">
        <v>5.6</v>
      </c>
      <c r="R399" s="115">
        <f t="shared" si="599"/>
        <v>872.68200000000002</v>
      </c>
    </row>
    <row r="400" spans="1:18" ht="63" customHeight="1" x14ac:dyDescent="0.3">
      <c r="A400" s="23" t="s">
        <v>957</v>
      </c>
      <c r="B400" s="24" t="s">
        <v>961</v>
      </c>
      <c r="C400" s="21" t="s">
        <v>329</v>
      </c>
      <c r="D400" s="22" t="s">
        <v>398</v>
      </c>
      <c r="E400" s="25" t="s">
        <v>320</v>
      </c>
      <c r="F400" s="26">
        <v>45760</v>
      </c>
      <c r="G400" s="26">
        <v>45765</v>
      </c>
      <c r="H400" s="25" t="s">
        <v>399</v>
      </c>
      <c r="I400" s="151">
        <f t="shared" si="595"/>
        <v>48.094166666666666</v>
      </c>
      <c r="J400" s="116">
        <f t="shared" si="596"/>
        <v>0</v>
      </c>
      <c r="K400" s="116">
        <v>0</v>
      </c>
      <c r="L400" s="116">
        <v>0</v>
      </c>
      <c r="M400" s="116">
        <f t="shared" si="597"/>
        <v>5</v>
      </c>
      <c r="N400" s="116">
        <v>0</v>
      </c>
      <c r="O400" s="116">
        <f t="shared" si="598"/>
        <v>6</v>
      </c>
      <c r="P400" s="116">
        <v>288.565</v>
      </c>
      <c r="Q400" s="116">
        <v>0</v>
      </c>
      <c r="R400" s="115">
        <f t="shared" si="599"/>
        <v>288.565</v>
      </c>
    </row>
    <row r="401" spans="1:18" ht="83.25" customHeight="1" x14ac:dyDescent="0.3">
      <c r="A401" s="23" t="s">
        <v>957</v>
      </c>
      <c r="B401" s="24" t="s">
        <v>962</v>
      </c>
      <c r="C401" s="21" t="s">
        <v>329</v>
      </c>
      <c r="D401" s="22" t="s">
        <v>421</v>
      </c>
      <c r="E401" s="25" t="s">
        <v>422</v>
      </c>
      <c r="F401" s="26">
        <v>45775</v>
      </c>
      <c r="G401" s="26">
        <v>45778</v>
      </c>
      <c r="H401" s="25" t="s">
        <v>204</v>
      </c>
      <c r="I401" s="151">
        <f t="shared" si="595"/>
        <v>172.02974999999998</v>
      </c>
      <c r="J401" s="116">
        <f t="shared" ref="J401" si="600">+K401+L401</f>
        <v>323.75799999999998</v>
      </c>
      <c r="K401" s="116">
        <v>323.75799999999998</v>
      </c>
      <c r="L401" s="116">
        <v>0</v>
      </c>
      <c r="M401" s="116">
        <f t="shared" ref="M401" si="601">G401-F401</f>
        <v>3</v>
      </c>
      <c r="N401" s="116">
        <v>165.31</v>
      </c>
      <c r="O401" s="116">
        <f t="shared" ref="O401" si="602">G401-F401+1</f>
        <v>4</v>
      </c>
      <c r="P401" s="116">
        <v>199.05099999999999</v>
      </c>
      <c r="Q401" s="116">
        <v>0</v>
      </c>
      <c r="R401" s="115">
        <f t="shared" si="599"/>
        <v>688.11899999999991</v>
      </c>
    </row>
    <row r="402" spans="1:18" ht="84" customHeight="1" x14ac:dyDescent="0.3">
      <c r="A402" s="23" t="s">
        <v>957</v>
      </c>
      <c r="B402" s="24" t="s">
        <v>963</v>
      </c>
      <c r="C402" s="21" t="s">
        <v>329</v>
      </c>
      <c r="D402" s="22" t="s">
        <v>421</v>
      </c>
      <c r="E402" s="25" t="s">
        <v>423</v>
      </c>
      <c r="F402" s="26">
        <v>45775</v>
      </c>
      <c r="G402" s="26">
        <v>45778</v>
      </c>
      <c r="H402" s="25" t="s">
        <v>204</v>
      </c>
      <c r="I402" s="151">
        <f t="shared" si="595"/>
        <v>172.02974999999998</v>
      </c>
      <c r="J402" s="116">
        <f t="shared" ref="J402" si="603">+K402+L402</f>
        <v>323.75799999999998</v>
      </c>
      <c r="K402" s="116">
        <v>323.75799999999998</v>
      </c>
      <c r="L402" s="116">
        <v>0</v>
      </c>
      <c r="M402" s="116">
        <f t="shared" ref="M402" si="604">G402-F402</f>
        <v>3</v>
      </c>
      <c r="N402" s="116">
        <v>165.31</v>
      </c>
      <c r="O402" s="116">
        <f t="shared" ref="O402" si="605">G402-F402+1</f>
        <v>4</v>
      </c>
      <c r="P402" s="116">
        <v>199.05099999999999</v>
      </c>
      <c r="Q402" s="116">
        <v>0</v>
      </c>
      <c r="R402" s="115">
        <f t="shared" si="599"/>
        <v>688.11899999999991</v>
      </c>
    </row>
    <row r="403" spans="1:18" ht="147" customHeight="1" x14ac:dyDescent="0.3">
      <c r="A403" s="23" t="s">
        <v>957</v>
      </c>
      <c r="B403" s="24" t="s">
        <v>964</v>
      </c>
      <c r="C403" s="21" t="s">
        <v>329</v>
      </c>
      <c r="D403" s="22" t="s">
        <v>439</v>
      </c>
      <c r="E403" s="25" t="s">
        <v>480</v>
      </c>
      <c r="F403" s="26">
        <v>45795</v>
      </c>
      <c r="G403" s="26">
        <v>45799</v>
      </c>
      <c r="H403" s="25" t="s">
        <v>184</v>
      </c>
      <c r="I403" s="151">
        <f t="shared" si="595"/>
        <v>164.61419999999998</v>
      </c>
      <c r="J403" s="116">
        <f t="shared" ref="J403" si="606">+K403+L403</f>
        <v>215.78899999999999</v>
      </c>
      <c r="K403" s="116">
        <v>215.78899999999999</v>
      </c>
      <c r="L403" s="116">
        <v>0</v>
      </c>
      <c r="M403" s="116">
        <f t="shared" ref="M403" si="607">G403-F403</f>
        <v>4</v>
      </c>
      <c r="N403" s="116">
        <v>263.613</v>
      </c>
      <c r="O403" s="116">
        <f t="shared" ref="O403" si="608">G403-F403+1</f>
        <v>5</v>
      </c>
      <c r="P403" s="116">
        <v>270.35199999999998</v>
      </c>
      <c r="Q403" s="116">
        <f>15+58.317</f>
        <v>73.317000000000007</v>
      </c>
      <c r="R403" s="115">
        <f t="shared" si="599"/>
        <v>823.07099999999991</v>
      </c>
    </row>
    <row r="404" spans="1:18" ht="147" customHeight="1" x14ac:dyDescent="0.3">
      <c r="A404" s="23" t="s">
        <v>957</v>
      </c>
      <c r="B404" s="24" t="s">
        <v>965</v>
      </c>
      <c r="C404" s="21" t="s">
        <v>329</v>
      </c>
      <c r="D404" s="22" t="s">
        <v>475</v>
      </c>
      <c r="E404" s="25" t="s">
        <v>480</v>
      </c>
      <c r="F404" s="26">
        <v>45831</v>
      </c>
      <c r="G404" s="26">
        <v>45835</v>
      </c>
      <c r="H404" s="25" t="s">
        <v>184</v>
      </c>
      <c r="I404" s="151">
        <f t="shared" si="595"/>
        <v>134.46660000000003</v>
      </c>
      <c r="J404" s="116">
        <f t="shared" ref="J404" si="609">+K404+L404</f>
        <v>242.488</v>
      </c>
      <c r="K404" s="116">
        <v>242.488</v>
      </c>
      <c r="L404" s="116">
        <v>0</v>
      </c>
      <c r="M404" s="116">
        <f t="shared" ref="M404" si="610">G404-F404</f>
        <v>4</v>
      </c>
      <c r="N404" s="116">
        <v>159.53</v>
      </c>
      <c r="O404" s="116">
        <f t="shared" ref="O404" si="611">G404-F404+1</f>
        <v>5</v>
      </c>
      <c r="P404" s="116">
        <v>270.315</v>
      </c>
      <c r="Q404" s="116">
        <v>0</v>
      </c>
      <c r="R404" s="115">
        <f t="shared" si="599"/>
        <v>672.33300000000008</v>
      </c>
    </row>
    <row r="405" spans="1:18" ht="98.25" customHeight="1" x14ac:dyDescent="0.3">
      <c r="A405" s="23" t="s">
        <v>957</v>
      </c>
      <c r="B405" s="24" t="s">
        <v>966</v>
      </c>
      <c r="C405" s="21" t="s">
        <v>329</v>
      </c>
      <c r="D405" s="22" t="s">
        <v>476</v>
      </c>
      <c r="E405" s="25" t="s">
        <v>477</v>
      </c>
      <c r="F405" s="26">
        <v>45788</v>
      </c>
      <c r="G405" s="26">
        <v>45792</v>
      </c>
      <c r="H405" s="25" t="s">
        <v>1060</v>
      </c>
      <c r="I405" s="151">
        <f t="shared" si="595"/>
        <v>149.85120000000001</v>
      </c>
      <c r="J405" s="116">
        <f t="shared" ref="J405" si="612">+K405+L405</f>
        <v>269.39400000000001</v>
      </c>
      <c r="K405" s="116">
        <v>269.39400000000001</v>
      </c>
      <c r="L405" s="116">
        <v>0</v>
      </c>
      <c r="M405" s="116">
        <f t="shared" ref="M405" si="613">G405-F405</f>
        <v>4</v>
      </c>
      <c r="N405" s="116">
        <v>226.709</v>
      </c>
      <c r="O405" s="116">
        <f t="shared" ref="O405" si="614">G405-F405+1</f>
        <v>5</v>
      </c>
      <c r="P405" s="116">
        <v>253.15299999999999</v>
      </c>
      <c r="Q405" s="116">
        <v>0</v>
      </c>
      <c r="R405" s="115">
        <f t="shared" si="599"/>
        <v>749.25599999999997</v>
      </c>
    </row>
    <row r="406" spans="1:18" ht="143.25" customHeight="1" x14ac:dyDescent="0.3">
      <c r="A406" s="23" t="s">
        <v>957</v>
      </c>
      <c r="B406" s="24" t="s">
        <v>967</v>
      </c>
      <c r="C406" s="21" t="s">
        <v>329</v>
      </c>
      <c r="D406" s="22" t="s">
        <v>478</v>
      </c>
      <c r="E406" s="25" t="s">
        <v>479</v>
      </c>
      <c r="F406" s="26">
        <v>45795</v>
      </c>
      <c r="G406" s="26">
        <v>45800</v>
      </c>
      <c r="H406" s="25" t="s">
        <v>125</v>
      </c>
      <c r="I406" s="151">
        <f t="shared" si="595"/>
        <v>189.50033333333332</v>
      </c>
      <c r="J406" s="116">
        <f t="shared" ref="J406" si="615">+K406+L406</f>
        <v>330.19200000000001</v>
      </c>
      <c r="K406" s="116">
        <v>330.19200000000001</v>
      </c>
      <c r="L406" s="116">
        <v>0</v>
      </c>
      <c r="M406" s="116">
        <f t="shared" ref="M406" si="616">G406-F406</f>
        <v>5</v>
      </c>
      <c r="N406" s="116">
        <f>309.778+132.539</f>
        <v>442.31700000000001</v>
      </c>
      <c r="O406" s="116">
        <f t="shared" ref="O406" si="617">G406-F406+1</f>
        <v>6</v>
      </c>
      <c r="P406" s="116">
        <v>349.49299999999999</v>
      </c>
      <c r="Q406" s="116">
        <v>15</v>
      </c>
      <c r="R406" s="115">
        <f t="shared" si="599"/>
        <v>1137.002</v>
      </c>
    </row>
    <row r="407" spans="1:18" ht="129.75" customHeight="1" x14ac:dyDescent="0.3">
      <c r="A407" s="23" t="s">
        <v>957</v>
      </c>
      <c r="B407" s="24" t="s">
        <v>968</v>
      </c>
      <c r="C407" s="21" t="s">
        <v>329</v>
      </c>
      <c r="D407" s="22" t="s">
        <v>478</v>
      </c>
      <c r="E407" s="25" t="s">
        <v>318</v>
      </c>
      <c r="F407" s="26">
        <v>45795</v>
      </c>
      <c r="G407" s="26">
        <v>45800</v>
      </c>
      <c r="H407" s="25" t="s">
        <v>125</v>
      </c>
      <c r="I407" s="151">
        <f t="shared" si="595"/>
        <v>183.65449999999998</v>
      </c>
      <c r="J407" s="116">
        <f t="shared" ref="J407" si="618">+K407+L407</f>
        <v>330.19200000000001</v>
      </c>
      <c r="K407" s="116">
        <v>330.19200000000001</v>
      </c>
      <c r="L407" s="116">
        <v>0</v>
      </c>
      <c r="M407" s="116">
        <f t="shared" ref="M407" si="619">G407-F407</f>
        <v>5</v>
      </c>
      <c r="N407" s="116">
        <f>309.778+112.464</f>
        <v>422.24200000000002</v>
      </c>
      <c r="O407" s="116">
        <f t="shared" ref="O407" si="620">G407-F407+1</f>
        <v>6</v>
      </c>
      <c r="P407" s="116">
        <v>349.49299999999999</v>
      </c>
      <c r="Q407" s="116">
        <v>0</v>
      </c>
      <c r="R407" s="115">
        <f t="shared" si="599"/>
        <v>1101.9269999999999</v>
      </c>
    </row>
    <row r="408" spans="1:18" ht="93.75" customHeight="1" x14ac:dyDescent="0.3">
      <c r="A408" s="23" t="s">
        <v>957</v>
      </c>
      <c r="B408" s="24" t="s">
        <v>969</v>
      </c>
      <c r="C408" s="21" t="s">
        <v>329</v>
      </c>
      <c r="D408" s="22" t="s">
        <v>494</v>
      </c>
      <c r="E408" s="25" t="s">
        <v>979</v>
      </c>
      <c r="F408" s="26">
        <v>45796</v>
      </c>
      <c r="G408" s="26">
        <v>45801</v>
      </c>
      <c r="H408" s="25" t="s">
        <v>191</v>
      </c>
      <c r="I408" s="151">
        <f t="shared" si="595"/>
        <v>154.75983333333332</v>
      </c>
      <c r="J408" s="116">
        <f t="shared" ref="J408" si="621">+K408+L408</f>
        <v>260.30099999999999</v>
      </c>
      <c r="K408" s="116">
        <v>260.30099999999999</v>
      </c>
      <c r="L408" s="116">
        <v>0</v>
      </c>
      <c r="M408" s="116">
        <f t="shared" ref="M408" si="622">G408-F408</f>
        <v>5</v>
      </c>
      <c r="N408" s="116">
        <v>348.15100000000001</v>
      </c>
      <c r="O408" s="116">
        <f t="shared" ref="O408" si="623">G408-F408+1</f>
        <v>6</v>
      </c>
      <c r="P408" s="116">
        <v>287.36099999999999</v>
      </c>
      <c r="Q408" s="116">
        <f>12.15+20.596</f>
        <v>32.746000000000002</v>
      </c>
      <c r="R408" s="115">
        <f t="shared" si="599"/>
        <v>928.55899999999997</v>
      </c>
    </row>
    <row r="409" spans="1:18" ht="69" customHeight="1" x14ac:dyDescent="0.3">
      <c r="A409" s="23" t="s">
        <v>957</v>
      </c>
      <c r="B409" s="24" t="s">
        <v>970</v>
      </c>
      <c r="C409" s="21" t="s">
        <v>329</v>
      </c>
      <c r="D409" s="22" t="s">
        <v>540</v>
      </c>
      <c r="E409" s="25" t="s">
        <v>319</v>
      </c>
      <c r="F409" s="26">
        <v>45810</v>
      </c>
      <c r="G409" s="26">
        <v>45815</v>
      </c>
      <c r="H409" s="25" t="s">
        <v>124</v>
      </c>
      <c r="I409" s="151">
        <f t="shared" si="595"/>
        <v>129.79083333333335</v>
      </c>
      <c r="J409" s="116">
        <f t="shared" ref="J409" si="624">+K409+L409</f>
        <v>273.20800000000003</v>
      </c>
      <c r="K409" s="116">
        <v>273.20800000000003</v>
      </c>
      <c r="L409" s="116">
        <v>0</v>
      </c>
      <c r="M409" s="116">
        <f t="shared" ref="M409" si="625">G409-F409</f>
        <v>5</v>
      </c>
      <c r="N409" s="116">
        <v>200.358</v>
      </c>
      <c r="O409" s="116">
        <f t="shared" ref="O409" si="626">G409-F409+1</f>
        <v>6</v>
      </c>
      <c r="P409" s="116">
        <v>293.363</v>
      </c>
      <c r="Q409" s="116">
        <v>11.816000000000001</v>
      </c>
      <c r="R409" s="115">
        <f t="shared" si="599"/>
        <v>778.74500000000012</v>
      </c>
    </row>
    <row r="410" spans="1:18" ht="138" x14ac:dyDescent="0.3">
      <c r="A410" s="23" t="s">
        <v>957</v>
      </c>
      <c r="B410" s="24" t="s">
        <v>971</v>
      </c>
      <c r="C410" s="21" t="s">
        <v>329</v>
      </c>
      <c r="D410" s="22" t="s">
        <v>541</v>
      </c>
      <c r="E410" s="25" t="s">
        <v>980</v>
      </c>
      <c r="F410" s="26">
        <v>45809</v>
      </c>
      <c r="G410" s="26">
        <v>45815</v>
      </c>
      <c r="H410" s="25" t="s">
        <v>124</v>
      </c>
      <c r="I410" s="151">
        <f t="shared" si="595"/>
        <v>124.79371428571427</v>
      </c>
      <c r="J410" s="116">
        <f t="shared" ref="J410:J411" si="627">+K410+L410</f>
        <v>287.23700000000002</v>
      </c>
      <c r="K410" s="116">
        <v>287.23700000000002</v>
      </c>
      <c r="L410" s="116">
        <v>0</v>
      </c>
      <c r="M410" s="116">
        <f t="shared" ref="M410:M411" si="628">G410-F410</f>
        <v>6</v>
      </c>
      <c r="N410" s="116">
        <v>230.47800000000001</v>
      </c>
      <c r="O410" s="116">
        <f t="shared" ref="O410:O411" si="629">G410-F410+1</f>
        <v>7</v>
      </c>
      <c r="P410" s="116">
        <v>342.25700000000001</v>
      </c>
      <c r="Q410" s="116">
        <v>13.584</v>
      </c>
      <c r="R410" s="115">
        <f t="shared" si="599"/>
        <v>873.55599999999993</v>
      </c>
    </row>
    <row r="411" spans="1:18" ht="92.25" customHeight="1" x14ac:dyDescent="0.3">
      <c r="A411" s="23" t="s">
        <v>957</v>
      </c>
      <c r="B411" s="24" t="s">
        <v>972</v>
      </c>
      <c r="C411" s="21" t="s">
        <v>329</v>
      </c>
      <c r="D411" s="22" t="s">
        <v>548</v>
      </c>
      <c r="E411" s="25" t="s">
        <v>549</v>
      </c>
      <c r="F411" s="26">
        <v>45806</v>
      </c>
      <c r="G411" s="26">
        <v>45808</v>
      </c>
      <c r="H411" s="25" t="s">
        <v>550</v>
      </c>
      <c r="I411" s="151">
        <f t="shared" si="595"/>
        <v>32.159933333333335</v>
      </c>
      <c r="J411" s="116">
        <f t="shared" si="627"/>
        <v>0</v>
      </c>
      <c r="K411" s="116">
        <v>0</v>
      </c>
      <c r="L411" s="116">
        <v>0</v>
      </c>
      <c r="M411" s="116">
        <f t="shared" si="628"/>
        <v>2</v>
      </c>
      <c r="N411" s="116">
        <v>42.368200000000002</v>
      </c>
      <c r="O411" s="116">
        <f t="shared" si="629"/>
        <v>3</v>
      </c>
      <c r="P411" s="116">
        <v>54.111600000000003</v>
      </c>
      <c r="Q411" s="116">
        <v>0</v>
      </c>
      <c r="R411" s="115">
        <f t="shared" si="599"/>
        <v>96.479800000000012</v>
      </c>
    </row>
    <row r="412" spans="1:18" ht="92.25" customHeight="1" x14ac:dyDescent="0.3">
      <c r="A412" s="23" t="s">
        <v>957</v>
      </c>
      <c r="B412" s="24" t="s">
        <v>973</v>
      </c>
      <c r="C412" s="21" t="s">
        <v>329</v>
      </c>
      <c r="D412" s="22" t="s">
        <v>570</v>
      </c>
      <c r="E412" s="25" t="s">
        <v>571</v>
      </c>
      <c r="F412" s="26">
        <v>45809</v>
      </c>
      <c r="G412" s="26">
        <v>45815</v>
      </c>
      <c r="H412" s="25" t="s">
        <v>1048</v>
      </c>
      <c r="I412" s="151">
        <f t="shared" si="595"/>
        <v>49.289142857142856</v>
      </c>
      <c r="J412" s="116">
        <f t="shared" ref="J412" si="630">+K412+L412</f>
        <v>0</v>
      </c>
      <c r="K412" s="116">
        <v>0</v>
      </c>
      <c r="L412" s="116">
        <v>0</v>
      </c>
      <c r="M412" s="116">
        <f t="shared" ref="M412" si="631">G412-F412</f>
        <v>6</v>
      </c>
      <c r="N412" s="116">
        <v>0</v>
      </c>
      <c r="O412" s="116">
        <f t="shared" ref="O412" si="632">G412-F412+1</f>
        <v>7</v>
      </c>
      <c r="P412" s="116">
        <v>277.024</v>
      </c>
      <c r="Q412" s="116">
        <v>68</v>
      </c>
      <c r="R412" s="115">
        <f t="shared" si="599"/>
        <v>345.024</v>
      </c>
    </row>
    <row r="413" spans="1:18" ht="92.25" customHeight="1" x14ac:dyDescent="0.3">
      <c r="A413" s="23" t="s">
        <v>957</v>
      </c>
      <c r="B413" s="24" t="s">
        <v>974</v>
      </c>
      <c r="C413" s="21" t="s">
        <v>329</v>
      </c>
      <c r="D413" s="22" t="s">
        <v>572</v>
      </c>
      <c r="E413" s="25" t="s">
        <v>573</v>
      </c>
      <c r="F413" s="26">
        <v>45809</v>
      </c>
      <c r="G413" s="26">
        <v>45815</v>
      </c>
      <c r="H413" s="25" t="s">
        <v>1048</v>
      </c>
      <c r="I413" s="151">
        <f t="shared" si="595"/>
        <v>39.574857142857141</v>
      </c>
      <c r="J413" s="116">
        <f t="shared" ref="J413" si="633">+K413+L413</f>
        <v>0</v>
      </c>
      <c r="K413" s="116">
        <v>0</v>
      </c>
      <c r="L413" s="116">
        <v>0</v>
      </c>
      <c r="M413" s="116">
        <f t="shared" ref="M413" si="634">G413-F413</f>
        <v>6</v>
      </c>
      <c r="N413" s="116">
        <v>0</v>
      </c>
      <c r="O413" s="116">
        <f t="shared" ref="O413" si="635">G413-F413+1</f>
        <v>7</v>
      </c>
      <c r="P413" s="116">
        <v>277.024</v>
      </c>
      <c r="Q413" s="116">
        <v>0</v>
      </c>
      <c r="R413" s="115">
        <f t="shared" si="599"/>
        <v>277.024</v>
      </c>
    </row>
    <row r="414" spans="1:18" ht="92.25" customHeight="1" x14ac:dyDescent="0.3">
      <c r="A414" s="23" t="s">
        <v>957</v>
      </c>
      <c r="B414" s="24" t="s">
        <v>975</v>
      </c>
      <c r="C414" s="21" t="s">
        <v>329</v>
      </c>
      <c r="D414" s="22" t="s">
        <v>572</v>
      </c>
      <c r="E414" s="25" t="s">
        <v>477</v>
      </c>
      <c r="F414" s="26">
        <v>45809</v>
      </c>
      <c r="G414" s="26">
        <v>45815</v>
      </c>
      <c r="H414" s="25" t="s">
        <v>1048</v>
      </c>
      <c r="I414" s="151">
        <f t="shared" si="595"/>
        <v>39.574857142857141</v>
      </c>
      <c r="J414" s="116">
        <f t="shared" ref="J414" si="636">+K414+L414</f>
        <v>0</v>
      </c>
      <c r="K414" s="116">
        <v>0</v>
      </c>
      <c r="L414" s="116">
        <v>0</v>
      </c>
      <c r="M414" s="116">
        <f t="shared" ref="M414" si="637">G414-F414</f>
        <v>6</v>
      </c>
      <c r="N414" s="116">
        <v>0</v>
      </c>
      <c r="O414" s="116">
        <f t="shared" ref="O414" si="638">G414-F414+1</f>
        <v>7</v>
      </c>
      <c r="P414" s="116">
        <v>277.024</v>
      </c>
      <c r="Q414" s="116">
        <v>0</v>
      </c>
      <c r="R414" s="115">
        <f t="shared" si="599"/>
        <v>277.024</v>
      </c>
    </row>
    <row r="415" spans="1:18" s="49" customFormat="1" ht="34.5" x14ac:dyDescent="0.3">
      <c r="A415" s="147" t="s">
        <v>1082</v>
      </c>
      <c r="B415" s="148"/>
      <c r="C415" s="21"/>
      <c r="D415" s="140"/>
      <c r="E415" s="144"/>
      <c r="F415" s="149"/>
      <c r="G415" s="149"/>
      <c r="H415" s="144"/>
      <c r="I415" s="150">
        <f t="shared" si="595"/>
        <v>5.0714285714285712</v>
      </c>
      <c r="J415" s="115">
        <f t="shared" ref="J415:Q415" si="639">SUM(J416)</f>
        <v>0</v>
      </c>
      <c r="K415" s="115">
        <f t="shared" si="639"/>
        <v>0</v>
      </c>
      <c r="L415" s="115">
        <f t="shared" si="639"/>
        <v>0</v>
      </c>
      <c r="M415" s="115">
        <f t="shared" si="639"/>
        <v>6</v>
      </c>
      <c r="N415" s="115">
        <f t="shared" si="639"/>
        <v>0</v>
      </c>
      <c r="O415" s="115">
        <f t="shared" si="639"/>
        <v>7</v>
      </c>
      <c r="P415" s="115">
        <f t="shared" si="639"/>
        <v>0</v>
      </c>
      <c r="Q415" s="115">
        <f t="shared" si="639"/>
        <v>35.5</v>
      </c>
      <c r="R415" s="115">
        <f>SUM(R416)</f>
        <v>35.5</v>
      </c>
    </row>
    <row r="416" spans="1:18" ht="108.75" customHeight="1" outlineLevel="1" x14ac:dyDescent="0.3">
      <c r="A416" s="23" t="s">
        <v>981</v>
      </c>
      <c r="B416" s="24" t="s">
        <v>391</v>
      </c>
      <c r="C416" s="21" t="s">
        <v>329</v>
      </c>
      <c r="D416" s="22" t="s">
        <v>392</v>
      </c>
      <c r="E416" s="25" t="s">
        <v>393</v>
      </c>
      <c r="F416" s="26">
        <v>45753</v>
      </c>
      <c r="G416" s="26">
        <v>45759</v>
      </c>
      <c r="H416" s="25" t="s">
        <v>394</v>
      </c>
      <c r="I416" s="151">
        <f t="shared" si="595"/>
        <v>5.0714285714285712</v>
      </c>
      <c r="J416" s="116">
        <f t="shared" ref="J416" si="640">+K416+L416</f>
        <v>0</v>
      </c>
      <c r="K416" s="116">
        <v>0</v>
      </c>
      <c r="L416" s="116">
        <v>0</v>
      </c>
      <c r="M416" s="116">
        <f t="shared" ref="M416" si="641">G416-F416</f>
        <v>6</v>
      </c>
      <c r="N416" s="116">
        <v>0</v>
      </c>
      <c r="O416" s="116">
        <f t="shared" ref="O416" si="642">G416-F416+1</f>
        <v>7</v>
      </c>
      <c r="P416" s="116">
        <v>0</v>
      </c>
      <c r="Q416" s="116">
        <v>35.5</v>
      </c>
      <c r="R416" s="115">
        <f>J416+N416+P416+Q416</f>
        <v>35.5</v>
      </c>
    </row>
    <row r="417" spans="1:18" ht="63.75" customHeight="1" x14ac:dyDescent="0.3">
      <c r="A417" s="147" t="s">
        <v>982</v>
      </c>
      <c r="B417" s="24"/>
      <c r="C417" s="21"/>
      <c r="D417" s="22"/>
      <c r="E417" s="25"/>
      <c r="F417" s="26"/>
      <c r="G417" s="26"/>
      <c r="H417" s="25"/>
      <c r="I417" s="150">
        <f t="shared" si="595"/>
        <v>94.256323529411773</v>
      </c>
      <c r="J417" s="115">
        <f t="shared" ref="J417:Q417" si="643">SUM(J418:J423)</f>
        <v>1442.3820000000001</v>
      </c>
      <c r="K417" s="115">
        <f t="shared" si="643"/>
        <v>1442.3820000000001</v>
      </c>
      <c r="L417" s="115">
        <f t="shared" si="643"/>
        <v>0</v>
      </c>
      <c r="M417" s="115">
        <f t="shared" si="643"/>
        <v>62</v>
      </c>
      <c r="N417" s="115">
        <f t="shared" si="643"/>
        <v>3136.5119999999997</v>
      </c>
      <c r="O417" s="115">
        <f t="shared" si="643"/>
        <v>68</v>
      </c>
      <c r="P417" s="115">
        <f t="shared" si="643"/>
        <v>1830.5360000000001</v>
      </c>
      <c r="Q417" s="115">
        <f t="shared" si="643"/>
        <v>0</v>
      </c>
      <c r="R417" s="115">
        <f>SUM(R418:R423)</f>
        <v>6409.43</v>
      </c>
    </row>
    <row r="418" spans="1:18" ht="84" customHeight="1" outlineLevel="1" x14ac:dyDescent="0.3">
      <c r="A418" s="23" t="s">
        <v>982</v>
      </c>
      <c r="B418" s="24" t="s">
        <v>983</v>
      </c>
      <c r="C418" s="21" t="s">
        <v>329</v>
      </c>
      <c r="D418" s="22" t="s">
        <v>515</v>
      </c>
      <c r="E418" s="25" t="s">
        <v>513</v>
      </c>
      <c r="F418" s="26">
        <v>45816</v>
      </c>
      <c r="G418" s="26">
        <v>45826</v>
      </c>
      <c r="H418" s="25" t="s">
        <v>504</v>
      </c>
      <c r="I418" s="151">
        <f t="shared" si="595"/>
        <v>102.10881818181819</v>
      </c>
      <c r="J418" s="116">
        <f t="shared" ref="J418:J423" si="644">+K418+L418</f>
        <v>284.75099999999998</v>
      </c>
      <c r="K418" s="116">
        <f>271.191+13.56</f>
        <v>284.75099999999998</v>
      </c>
      <c r="L418" s="116">
        <v>0</v>
      </c>
      <c r="M418" s="116">
        <f t="shared" ref="M418:M423" si="645">G418-F418</f>
        <v>10</v>
      </c>
      <c r="N418" s="116">
        <v>492.74700000000001</v>
      </c>
      <c r="O418" s="116">
        <f t="shared" ref="O418:O423" si="646">G418-F418+1</f>
        <v>11</v>
      </c>
      <c r="P418" s="116">
        <v>345.69900000000001</v>
      </c>
      <c r="Q418" s="116">
        <v>0</v>
      </c>
      <c r="R418" s="115">
        <f>J418+N418+P418+Q418</f>
        <v>1123.1970000000001</v>
      </c>
    </row>
    <row r="419" spans="1:18" ht="84" customHeight="1" outlineLevel="1" x14ac:dyDescent="0.3">
      <c r="A419" s="23" t="s">
        <v>982</v>
      </c>
      <c r="B419" s="24" t="s">
        <v>984</v>
      </c>
      <c r="C419" s="21" t="s">
        <v>329</v>
      </c>
      <c r="D419" s="22" t="s">
        <v>515</v>
      </c>
      <c r="E419" s="25" t="s">
        <v>513</v>
      </c>
      <c r="F419" s="26">
        <v>45826</v>
      </c>
      <c r="G419" s="26">
        <v>45835</v>
      </c>
      <c r="H419" s="25" t="s">
        <v>514</v>
      </c>
      <c r="I419" s="151">
        <f t="shared" si="595"/>
        <v>57.446199999999997</v>
      </c>
      <c r="J419" s="116">
        <f t="shared" si="644"/>
        <v>107.322</v>
      </c>
      <c r="K419" s="116">
        <f>102.211+5.111</f>
        <v>107.322</v>
      </c>
      <c r="L419" s="116">
        <v>0</v>
      </c>
      <c r="M419" s="116">
        <f t="shared" si="645"/>
        <v>9</v>
      </c>
      <c r="N419" s="116">
        <v>321.25599999999997</v>
      </c>
      <c r="O419" s="116">
        <f t="shared" si="646"/>
        <v>10</v>
      </c>
      <c r="P419" s="116">
        <v>145.88399999999999</v>
      </c>
      <c r="Q419" s="116">
        <v>0</v>
      </c>
      <c r="R419" s="115">
        <f t="shared" ref="R419:R423" si="647">J419+N419+P419+Q419</f>
        <v>574.46199999999999</v>
      </c>
    </row>
    <row r="420" spans="1:18" ht="84" customHeight="1" outlineLevel="1" x14ac:dyDescent="0.3">
      <c r="A420" s="23" t="s">
        <v>982</v>
      </c>
      <c r="B420" s="24" t="s">
        <v>985</v>
      </c>
      <c r="C420" s="21" t="s">
        <v>329</v>
      </c>
      <c r="D420" s="22" t="s">
        <v>515</v>
      </c>
      <c r="E420" s="25" t="s">
        <v>513</v>
      </c>
      <c r="F420" s="26">
        <v>45835</v>
      </c>
      <c r="G420" s="26">
        <v>45847</v>
      </c>
      <c r="H420" s="25" t="s">
        <v>1070</v>
      </c>
      <c r="I420" s="151">
        <f t="shared" si="595"/>
        <v>115.92738461538463</v>
      </c>
      <c r="J420" s="116">
        <f t="shared" si="644"/>
        <v>329.11799999999999</v>
      </c>
      <c r="K420" s="116">
        <f>107.62+5.381+205.826+10.291</f>
        <v>329.11799999999999</v>
      </c>
      <c r="L420" s="116">
        <v>0</v>
      </c>
      <c r="M420" s="116">
        <f t="shared" si="645"/>
        <v>12</v>
      </c>
      <c r="N420" s="116">
        <v>754.25300000000004</v>
      </c>
      <c r="O420" s="116">
        <f t="shared" si="646"/>
        <v>13</v>
      </c>
      <c r="P420" s="116">
        <v>423.685</v>
      </c>
      <c r="Q420" s="116">
        <v>0</v>
      </c>
      <c r="R420" s="115">
        <f t="shared" si="647"/>
        <v>1507.056</v>
      </c>
    </row>
    <row r="421" spans="1:18" ht="84" customHeight="1" outlineLevel="1" x14ac:dyDescent="0.3">
      <c r="A421" s="23" t="s">
        <v>982</v>
      </c>
      <c r="B421" s="24" t="s">
        <v>986</v>
      </c>
      <c r="C421" s="21" t="s">
        <v>329</v>
      </c>
      <c r="D421" s="22" t="s">
        <v>515</v>
      </c>
      <c r="E421" s="25" t="s">
        <v>516</v>
      </c>
      <c r="F421" s="26">
        <v>45816</v>
      </c>
      <c r="G421" s="26">
        <v>45826</v>
      </c>
      <c r="H421" s="25" t="s">
        <v>504</v>
      </c>
      <c r="I421" s="151">
        <f t="shared" si="595"/>
        <v>102.10881818181819</v>
      </c>
      <c r="J421" s="116">
        <f t="shared" si="644"/>
        <v>284.75099999999998</v>
      </c>
      <c r="K421" s="116">
        <f>271.191+13.56</f>
        <v>284.75099999999998</v>
      </c>
      <c r="L421" s="116">
        <v>0</v>
      </c>
      <c r="M421" s="116">
        <f t="shared" si="645"/>
        <v>10</v>
      </c>
      <c r="N421" s="116">
        <v>492.74700000000001</v>
      </c>
      <c r="O421" s="116">
        <f t="shared" si="646"/>
        <v>11</v>
      </c>
      <c r="P421" s="116">
        <v>345.69900000000001</v>
      </c>
      <c r="Q421" s="116">
        <v>0</v>
      </c>
      <c r="R421" s="115">
        <f t="shared" si="647"/>
        <v>1123.1970000000001</v>
      </c>
    </row>
    <row r="422" spans="1:18" ht="84" customHeight="1" outlineLevel="1" x14ac:dyDescent="0.3">
      <c r="A422" s="23" t="s">
        <v>982</v>
      </c>
      <c r="B422" s="24" t="s">
        <v>987</v>
      </c>
      <c r="C422" s="21" t="s">
        <v>329</v>
      </c>
      <c r="D422" s="22" t="s">
        <v>515</v>
      </c>
      <c r="E422" s="25" t="s">
        <v>516</v>
      </c>
      <c r="F422" s="26">
        <v>45826</v>
      </c>
      <c r="G422" s="26">
        <v>45835</v>
      </c>
      <c r="H422" s="25" t="s">
        <v>514</v>
      </c>
      <c r="I422" s="151">
        <f t="shared" si="595"/>
        <v>57.446199999999997</v>
      </c>
      <c r="J422" s="116">
        <f t="shared" si="644"/>
        <v>107.322</v>
      </c>
      <c r="K422" s="116">
        <f>102.211+5.111</f>
        <v>107.322</v>
      </c>
      <c r="L422" s="116">
        <v>0</v>
      </c>
      <c r="M422" s="116">
        <f t="shared" si="645"/>
        <v>9</v>
      </c>
      <c r="N422" s="116">
        <v>321.25599999999997</v>
      </c>
      <c r="O422" s="116">
        <f t="shared" si="646"/>
        <v>10</v>
      </c>
      <c r="P422" s="116">
        <v>145.88399999999999</v>
      </c>
      <c r="Q422" s="116">
        <v>0</v>
      </c>
      <c r="R422" s="115">
        <f t="shared" si="647"/>
        <v>574.46199999999999</v>
      </c>
    </row>
    <row r="423" spans="1:18" ht="84" customHeight="1" outlineLevel="1" x14ac:dyDescent="0.3">
      <c r="A423" s="23" t="s">
        <v>982</v>
      </c>
      <c r="B423" s="24" t="s">
        <v>988</v>
      </c>
      <c r="C423" s="21" t="s">
        <v>329</v>
      </c>
      <c r="D423" s="22" t="s">
        <v>515</v>
      </c>
      <c r="E423" s="25" t="s">
        <v>516</v>
      </c>
      <c r="F423" s="26">
        <v>45835</v>
      </c>
      <c r="G423" s="26">
        <v>45847</v>
      </c>
      <c r="H423" s="25" t="s">
        <v>1070</v>
      </c>
      <c r="I423" s="151">
        <f t="shared" si="595"/>
        <v>115.92738461538463</v>
      </c>
      <c r="J423" s="116">
        <f t="shared" si="644"/>
        <v>329.11799999999999</v>
      </c>
      <c r="K423" s="116">
        <f>107.62+5.381+205.826+10.291</f>
        <v>329.11799999999999</v>
      </c>
      <c r="L423" s="116">
        <v>0</v>
      </c>
      <c r="M423" s="116">
        <f t="shared" si="645"/>
        <v>12</v>
      </c>
      <c r="N423" s="116">
        <v>754.25300000000004</v>
      </c>
      <c r="O423" s="116">
        <f t="shared" si="646"/>
        <v>13</v>
      </c>
      <c r="P423" s="116">
        <v>423.685</v>
      </c>
      <c r="Q423" s="116">
        <v>0</v>
      </c>
      <c r="R423" s="115">
        <f t="shared" si="647"/>
        <v>1507.056</v>
      </c>
    </row>
    <row r="424" spans="1:18" ht="63.75" customHeight="1" x14ac:dyDescent="0.3">
      <c r="A424" s="147" t="s">
        <v>989</v>
      </c>
      <c r="B424" s="24"/>
      <c r="C424" s="21"/>
      <c r="D424" s="22"/>
      <c r="E424" s="25"/>
      <c r="F424" s="26"/>
      <c r="G424" s="26"/>
      <c r="H424" s="25"/>
      <c r="I424" s="150">
        <f t="shared" si="595"/>
        <v>4.4583076923076925</v>
      </c>
      <c r="J424" s="115">
        <f t="shared" ref="J424:Q424" si="648">SUM(J425)</f>
        <v>0</v>
      </c>
      <c r="K424" s="115">
        <f t="shared" si="648"/>
        <v>0</v>
      </c>
      <c r="L424" s="115">
        <f t="shared" si="648"/>
        <v>0</v>
      </c>
      <c r="M424" s="115">
        <f t="shared" si="648"/>
        <v>12</v>
      </c>
      <c r="N424" s="115">
        <f t="shared" si="648"/>
        <v>0</v>
      </c>
      <c r="O424" s="115">
        <f t="shared" si="648"/>
        <v>13</v>
      </c>
      <c r="P424" s="115">
        <f t="shared" si="648"/>
        <v>0</v>
      </c>
      <c r="Q424" s="115">
        <f t="shared" si="648"/>
        <v>57.957999999999998</v>
      </c>
      <c r="R424" s="115">
        <f>SUM(R425)</f>
        <v>57.957999999999998</v>
      </c>
    </row>
    <row r="425" spans="1:18" ht="69" outlineLevel="1" x14ac:dyDescent="0.3">
      <c r="A425" s="23" t="s">
        <v>989</v>
      </c>
      <c r="B425" s="24" t="s">
        <v>990</v>
      </c>
      <c r="C425" s="21" t="s">
        <v>329</v>
      </c>
      <c r="D425" s="22" t="s">
        <v>236</v>
      </c>
      <c r="E425" s="25" t="s">
        <v>178</v>
      </c>
      <c r="F425" s="26">
        <v>45732</v>
      </c>
      <c r="G425" s="26">
        <v>45744</v>
      </c>
      <c r="H425" s="25" t="s">
        <v>1031</v>
      </c>
      <c r="I425" s="151">
        <f t="shared" si="595"/>
        <v>4.4583076923076925</v>
      </c>
      <c r="J425" s="116">
        <f>+K425+L425</f>
        <v>0</v>
      </c>
      <c r="K425" s="116">
        <v>0</v>
      </c>
      <c r="L425" s="116">
        <v>0</v>
      </c>
      <c r="M425" s="116">
        <f>G425-F425</f>
        <v>12</v>
      </c>
      <c r="N425" s="116">
        <v>0</v>
      </c>
      <c r="O425" s="116">
        <f>G425-F425+1</f>
        <v>13</v>
      </c>
      <c r="P425" s="116">
        <v>0</v>
      </c>
      <c r="Q425" s="116">
        <f>39.8+18.158</f>
        <v>57.957999999999998</v>
      </c>
      <c r="R425" s="115">
        <f>J425+N425+P425+Q425</f>
        <v>57.957999999999998</v>
      </c>
    </row>
    <row r="426" spans="1:18" x14ac:dyDescent="0.3">
      <c r="A426" s="147" t="s">
        <v>991</v>
      </c>
      <c r="B426" s="24"/>
      <c r="C426" s="21"/>
      <c r="D426" s="22"/>
      <c r="E426" s="25"/>
      <c r="F426" s="26"/>
      <c r="G426" s="26"/>
      <c r="H426" s="25"/>
      <c r="I426" s="150">
        <f t="shared" si="595"/>
        <v>249.403325</v>
      </c>
      <c r="J426" s="115">
        <f t="shared" ref="J426:Q426" si="649">SUM(J427)</f>
        <v>505.88400000000001</v>
      </c>
      <c r="K426" s="115">
        <f t="shared" si="649"/>
        <v>505.88400000000001</v>
      </c>
      <c r="L426" s="115">
        <f t="shared" si="649"/>
        <v>0</v>
      </c>
      <c r="M426" s="115">
        <f t="shared" si="649"/>
        <v>3</v>
      </c>
      <c r="N426" s="115">
        <f t="shared" si="649"/>
        <v>244.61100000000002</v>
      </c>
      <c r="O426" s="115">
        <f t="shared" si="649"/>
        <v>4</v>
      </c>
      <c r="P426" s="115">
        <f t="shared" si="649"/>
        <v>247.1183</v>
      </c>
      <c r="Q426" s="115">
        <f t="shared" si="649"/>
        <v>0</v>
      </c>
      <c r="R426" s="115">
        <f>SUM(R427)</f>
        <v>997.61329999999998</v>
      </c>
    </row>
    <row r="427" spans="1:18" ht="115.5" customHeight="1" outlineLevel="1" x14ac:dyDescent="0.3">
      <c r="A427" s="23" t="s">
        <v>991</v>
      </c>
      <c r="B427" s="24" t="s">
        <v>992</v>
      </c>
      <c r="C427" s="21" t="s">
        <v>329</v>
      </c>
      <c r="D427" s="22" t="s">
        <v>352</v>
      </c>
      <c r="E427" s="25" t="s">
        <v>357</v>
      </c>
      <c r="F427" s="26">
        <v>45761</v>
      </c>
      <c r="G427" s="26">
        <v>45764</v>
      </c>
      <c r="H427" s="25" t="s">
        <v>189</v>
      </c>
      <c r="I427" s="151">
        <f t="shared" si="595"/>
        <v>249.403325</v>
      </c>
      <c r="J427" s="116">
        <f>+K427+L427</f>
        <v>505.88400000000001</v>
      </c>
      <c r="K427" s="116">
        <v>505.88400000000001</v>
      </c>
      <c r="L427" s="116">
        <v>0</v>
      </c>
      <c r="M427" s="116">
        <v>3</v>
      </c>
      <c r="N427" s="116">
        <v>244.61100000000002</v>
      </c>
      <c r="O427" s="116">
        <f t="shared" ref="O427" si="650">G427-F427+1</f>
        <v>4</v>
      </c>
      <c r="P427" s="116">
        <v>247.1183</v>
      </c>
      <c r="Q427" s="116">
        <v>0</v>
      </c>
      <c r="R427" s="115">
        <f>J427+N427+P427+Q427</f>
        <v>997.61329999999998</v>
      </c>
    </row>
    <row r="428" spans="1:18" ht="34.5" x14ac:dyDescent="0.3">
      <c r="A428" s="147" t="s">
        <v>993</v>
      </c>
      <c r="B428" s="24"/>
      <c r="C428" s="21"/>
      <c r="D428" s="22"/>
      <c r="E428" s="25"/>
      <c r="F428" s="26"/>
      <c r="G428" s="26"/>
      <c r="H428" s="25"/>
      <c r="I428" s="150">
        <f t="shared" si="595"/>
        <v>158.72733333333335</v>
      </c>
      <c r="J428" s="115">
        <f t="shared" ref="J428:Q428" si="651">SUM(J429)</f>
        <v>476.18200000000002</v>
      </c>
      <c r="K428" s="115">
        <f t="shared" si="651"/>
        <v>476.18200000000002</v>
      </c>
      <c r="L428" s="115">
        <f t="shared" si="651"/>
        <v>0</v>
      </c>
      <c r="M428" s="115">
        <f t="shared" si="651"/>
        <v>2</v>
      </c>
      <c r="N428" s="115">
        <f t="shared" si="651"/>
        <v>0</v>
      </c>
      <c r="O428" s="115">
        <f t="shared" si="651"/>
        <v>3</v>
      </c>
      <c r="P428" s="115">
        <f t="shared" si="651"/>
        <v>0</v>
      </c>
      <c r="Q428" s="115">
        <f t="shared" si="651"/>
        <v>0</v>
      </c>
      <c r="R428" s="115">
        <f>SUM(R429)</f>
        <v>476.18200000000002</v>
      </c>
    </row>
    <row r="429" spans="1:18" ht="76.5" customHeight="1" outlineLevel="1" x14ac:dyDescent="0.3">
      <c r="A429" s="23" t="s">
        <v>993</v>
      </c>
      <c r="B429" s="24" t="s">
        <v>994</v>
      </c>
      <c r="C429" s="21" t="s">
        <v>329</v>
      </c>
      <c r="D429" s="22" t="s">
        <v>446</v>
      </c>
      <c r="E429" s="25" t="s">
        <v>447</v>
      </c>
      <c r="F429" s="26">
        <v>45775</v>
      </c>
      <c r="G429" s="26">
        <v>45777</v>
      </c>
      <c r="H429" s="25" t="s">
        <v>995</v>
      </c>
      <c r="I429" s="151">
        <f t="shared" si="595"/>
        <v>158.72733333333335</v>
      </c>
      <c r="J429" s="116">
        <f>+K429+L429</f>
        <v>476.18200000000002</v>
      </c>
      <c r="K429" s="116">
        <v>476.18200000000002</v>
      </c>
      <c r="L429" s="116">
        <v>0</v>
      </c>
      <c r="M429" s="116">
        <f>G429-F429</f>
        <v>2</v>
      </c>
      <c r="N429" s="116">
        <v>0</v>
      </c>
      <c r="O429" s="116">
        <f>G429-F429+1</f>
        <v>3</v>
      </c>
      <c r="P429" s="116">
        <v>0</v>
      </c>
      <c r="Q429" s="116">
        <v>0</v>
      </c>
      <c r="R429" s="115">
        <f t="shared" ref="R429" si="652">J429+N429+P429+Q429</f>
        <v>476.18200000000002</v>
      </c>
    </row>
    <row r="430" spans="1:18" ht="18.75" x14ac:dyDescent="0.3">
      <c r="A430" s="142" t="s">
        <v>11</v>
      </c>
      <c r="B430" s="159"/>
      <c r="C430" s="159"/>
      <c r="D430" s="142"/>
      <c r="E430" s="142"/>
      <c r="F430" s="160"/>
      <c r="G430" s="160"/>
      <c r="H430" s="142"/>
      <c r="I430" s="161">
        <f>R430/O430</f>
        <v>114.56248476304737</v>
      </c>
      <c r="J430" s="162">
        <f t="shared" ref="J430:Q430" si="653">SUM(J11:J429)/2-J211/2-J129/2</f>
        <v>73405.876099999994</v>
      </c>
      <c r="K430" s="162">
        <f t="shared" si="653"/>
        <v>73405.876099999994</v>
      </c>
      <c r="L430" s="162">
        <f t="shared" si="653"/>
        <v>0</v>
      </c>
      <c r="M430" s="162">
        <f t="shared" si="653"/>
        <v>1297</v>
      </c>
      <c r="N430" s="162">
        <f t="shared" si="653"/>
        <v>57579.727019999998</v>
      </c>
      <c r="O430" s="162">
        <f t="shared" si="653"/>
        <v>1667</v>
      </c>
      <c r="P430" s="162">
        <f t="shared" si="653"/>
        <v>54368.607079999987</v>
      </c>
      <c r="Q430" s="162">
        <f t="shared" si="653"/>
        <v>5621.4518999999991</v>
      </c>
      <c r="R430" s="162">
        <f>SUM(R11:R429)/2-R211/2-R129/2</f>
        <v>190975.66209999996</v>
      </c>
    </row>
  </sheetData>
  <mergeCells count="6">
    <mergeCell ref="J7:M7"/>
    <mergeCell ref="A1:J1"/>
    <mergeCell ref="A2:J2"/>
    <mergeCell ref="J3:M3"/>
    <mergeCell ref="J4:M4"/>
    <mergeCell ref="J6:M6"/>
  </mergeCells>
  <phoneticPr fontId="11" type="noConversion"/>
  <pageMargins left="0.32" right="0.17" top="0.26" bottom="0.44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G96"/>
  <sheetViews>
    <sheetView zoomScale="75" zoomScaleNormal="75" workbookViewId="0"/>
  </sheetViews>
  <sheetFormatPr defaultRowHeight="16.5" x14ac:dyDescent="0.3"/>
  <cols>
    <col min="1" max="1" width="2.85546875" style="97" customWidth="1"/>
    <col min="2" max="2" width="6.140625" style="97" customWidth="1"/>
    <col min="3" max="3" width="38" style="97" customWidth="1"/>
    <col min="4" max="5" width="17" style="97" customWidth="1"/>
    <col min="6" max="6" width="19.7109375" style="97" customWidth="1"/>
    <col min="7" max="7" width="10" style="97" bestFit="1" customWidth="1"/>
    <col min="8" max="16384" width="9.140625" style="97"/>
  </cols>
  <sheetData>
    <row r="1" spans="2:7" s="37" customFormat="1" x14ac:dyDescent="0.3"/>
    <row r="2" spans="2:7" s="37" customFormat="1" x14ac:dyDescent="0.3">
      <c r="C2" s="170" t="s">
        <v>19</v>
      </c>
      <c r="D2" s="170"/>
      <c r="F2" s="76"/>
    </row>
    <row r="3" spans="2:7" s="37" customFormat="1" ht="29.25" customHeight="1" x14ac:dyDescent="0.3">
      <c r="C3" s="170" t="s">
        <v>23</v>
      </c>
      <c r="D3" s="170"/>
      <c r="F3" s="76"/>
    </row>
    <row r="4" spans="2:7" s="37" customFormat="1" x14ac:dyDescent="0.3"/>
    <row r="5" spans="2:7" s="37" customFormat="1" x14ac:dyDescent="0.3">
      <c r="C5" s="170" t="s">
        <v>28</v>
      </c>
      <c r="D5" s="170"/>
      <c r="F5" s="76"/>
    </row>
    <row r="6" spans="2:7" s="37" customFormat="1" ht="29.25" customHeight="1" x14ac:dyDescent="0.3">
      <c r="C6" s="170" t="s">
        <v>22</v>
      </c>
      <c r="D6" s="170"/>
      <c r="F6" s="76"/>
    </row>
    <row r="7" spans="2:7" s="37" customFormat="1" x14ac:dyDescent="0.3">
      <c r="B7" s="78"/>
      <c r="C7" s="170"/>
      <c r="D7" s="170"/>
      <c r="E7" s="170"/>
      <c r="F7" s="170"/>
      <c r="G7" s="170"/>
    </row>
    <row r="8" spans="2:7" s="37" customFormat="1" x14ac:dyDescent="0.3">
      <c r="B8" s="79"/>
    </row>
    <row r="9" spans="2:7" s="37" customFormat="1" ht="18.75" customHeight="1" x14ac:dyDescent="0.3">
      <c r="B9" s="183" t="s">
        <v>20</v>
      </c>
      <c r="C9" s="183"/>
      <c r="D9" s="183"/>
      <c r="E9" s="183"/>
      <c r="F9" s="80"/>
      <c r="G9" s="80"/>
    </row>
    <row r="10" spans="2:7" s="37" customFormat="1" ht="36.75" customHeight="1" x14ac:dyDescent="0.3">
      <c r="B10" s="182" t="s">
        <v>21</v>
      </c>
      <c r="C10" s="182"/>
      <c r="D10" s="182"/>
      <c r="E10" s="182"/>
      <c r="F10" s="80"/>
    </row>
    <row r="11" spans="2:7" s="37" customFormat="1" x14ac:dyDescent="0.3">
      <c r="B11" s="81"/>
      <c r="C11" s="78"/>
      <c r="D11" s="82"/>
      <c r="E11" s="82"/>
    </row>
    <row r="12" spans="2:7" s="37" customFormat="1" x14ac:dyDescent="0.3">
      <c r="B12" s="81"/>
      <c r="C12" s="78"/>
      <c r="D12" s="82"/>
      <c r="E12" s="82"/>
      <c r="F12" s="83"/>
    </row>
    <row r="13" spans="2:7" s="37" customFormat="1" x14ac:dyDescent="0.3">
      <c r="B13" s="37" t="s">
        <v>197</v>
      </c>
    </row>
    <row r="14" spans="2:7" s="37" customFormat="1" x14ac:dyDescent="0.3">
      <c r="B14" s="37" t="s">
        <v>996</v>
      </c>
    </row>
    <row r="15" spans="2:7" s="37" customFormat="1" x14ac:dyDescent="0.3">
      <c r="B15" s="37" t="s">
        <v>997</v>
      </c>
    </row>
    <row r="16" spans="2:7" s="37" customFormat="1" x14ac:dyDescent="0.3">
      <c r="B16" s="37" t="s">
        <v>998</v>
      </c>
    </row>
    <row r="17" spans="2:5" s="37" customFormat="1" x14ac:dyDescent="0.3">
      <c r="B17" s="37" t="s">
        <v>1159</v>
      </c>
    </row>
    <row r="18" spans="2:5" s="37" customFormat="1" x14ac:dyDescent="0.3">
      <c r="B18" s="37" t="s">
        <v>1160</v>
      </c>
    </row>
    <row r="19" spans="2:5" s="37" customFormat="1" x14ac:dyDescent="0.3">
      <c r="B19" s="37" t="s">
        <v>27</v>
      </c>
    </row>
    <row r="20" spans="2:5" s="37" customFormat="1" x14ac:dyDescent="0.3">
      <c r="B20" s="37" t="s">
        <v>999</v>
      </c>
    </row>
    <row r="21" spans="2:5" s="37" customFormat="1" x14ac:dyDescent="0.3"/>
    <row r="22" spans="2:5" s="37" customFormat="1" ht="16.5" customHeight="1" x14ac:dyDescent="0.3">
      <c r="B22" s="173" t="s">
        <v>14</v>
      </c>
      <c r="C22" s="173"/>
      <c r="D22" s="173"/>
      <c r="E22" s="173"/>
    </row>
    <row r="23" spans="2:5" s="37" customFormat="1" ht="33" x14ac:dyDescent="0.3">
      <c r="B23" s="84"/>
      <c r="C23" s="85" t="s">
        <v>0</v>
      </c>
      <c r="D23" s="85" t="s">
        <v>1</v>
      </c>
      <c r="E23" s="86" t="s">
        <v>2</v>
      </c>
    </row>
    <row r="24" spans="2:5" s="37" customFormat="1" x14ac:dyDescent="0.3">
      <c r="B24" s="87">
        <v>1</v>
      </c>
      <c r="C24" s="32" t="s">
        <v>3</v>
      </c>
      <c r="D24" s="88">
        <v>271.60000000000002</v>
      </c>
      <c r="E24" s="33">
        <v>43999.54</v>
      </c>
    </row>
    <row r="25" spans="2:5" s="37" customFormat="1" x14ac:dyDescent="0.3">
      <c r="B25" s="87">
        <v>2</v>
      </c>
      <c r="C25" s="32" t="s">
        <v>4</v>
      </c>
      <c r="D25" s="88">
        <v>164.66</v>
      </c>
      <c r="E25" s="33">
        <v>26674.7</v>
      </c>
    </row>
    <row r="26" spans="2:5" s="37" customFormat="1" x14ac:dyDescent="0.3">
      <c r="B26" s="87">
        <v>3</v>
      </c>
      <c r="C26" s="32" t="s">
        <v>5</v>
      </c>
      <c r="D26" s="88">
        <v>149.96</v>
      </c>
      <c r="E26" s="33">
        <v>24293.200000000001</v>
      </c>
    </row>
    <row r="27" spans="2:5" s="90" customFormat="1" x14ac:dyDescent="0.3">
      <c r="B27" s="89">
        <v>4</v>
      </c>
      <c r="C27" s="31" t="s">
        <v>128</v>
      </c>
      <c r="D27" s="99">
        <f>SUM(D28:D30)</f>
        <v>8.4</v>
      </c>
      <c r="E27" s="34">
        <f>SUM(E28:E30)</f>
        <v>1361.65</v>
      </c>
    </row>
    <row r="28" spans="2:5" s="37" customFormat="1" ht="33" x14ac:dyDescent="0.3">
      <c r="B28" s="87" t="s">
        <v>8</v>
      </c>
      <c r="C28" s="32" t="s">
        <v>15</v>
      </c>
      <c r="D28" s="98">
        <v>2.99</v>
      </c>
      <c r="E28" s="33">
        <v>485</v>
      </c>
    </row>
    <row r="29" spans="2:5" s="37" customFormat="1" x14ac:dyDescent="0.3">
      <c r="B29" s="91">
        <v>4.2</v>
      </c>
      <c r="C29" s="32" t="s">
        <v>16</v>
      </c>
      <c r="D29" s="92">
        <v>4.92</v>
      </c>
      <c r="E29" s="33">
        <v>796.65</v>
      </c>
    </row>
    <row r="30" spans="2:5" s="37" customFormat="1" x14ac:dyDescent="0.3">
      <c r="B30" s="91">
        <v>4.3</v>
      </c>
      <c r="C30" s="32" t="s">
        <v>17</v>
      </c>
      <c r="D30" s="92">
        <v>0.49</v>
      </c>
      <c r="E30" s="33">
        <v>80</v>
      </c>
    </row>
    <row r="31" spans="2:5" s="37" customFormat="1" x14ac:dyDescent="0.3">
      <c r="B31" s="174"/>
      <c r="C31" s="35" t="s">
        <v>11</v>
      </c>
      <c r="D31" s="176" t="s">
        <v>12</v>
      </c>
      <c r="E31" s="178">
        <f>E24+E25+E26+E27</f>
        <v>96329.09</v>
      </c>
    </row>
    <row r="32" spans="2:5" s="37" customFormat="1" x14ac:dyDescent="0.3">
      <c r="B32" s="175"/>
      <c r="C32" s="36" t="s">
        <v>13</v>
      </c>
      <c r="D32" s="177"/>
      <c r="E32" s="179"/>
    </row>
    <row r="33" spans="2:6" s="37" customFormat="1" x14ac:dyDescent="0.3"/>
    <row r="34" spans="2:6" s="37" customFormat="1" x14ac:dyDescent="0.3">
      <c r="B34" s="97"/>
      <c r="C34" s="97"/>
      <c r="D34" s="97"/>
      <c r="E34" s="97"/>
      <c r="F34" s="97"/>
    </row>
    <row r="35" spans="2:6" s="37" customFormat="1" x14ac:dyDescent="0.3">
      <c r="B35" s="37" t="s">
        <v>198</v>
      </c>
    </row>
    <row r="36" spans="2:6" s="37" customFormat="1" x14ac:dyDescent="0.3">
      <c r="B36" s="37" t="s">
        <v>996</v>
      </c>
    </row>
    <row r="37" spans="2:6" s="37" customFormat="1" x14ac:dyDescent="0.3">
      <c r="B37" s="37" t="s">
        <v>1000</v>
      </c>
    </row>
    <row r="38" spans="2:6" s="37" customFormat="1" x14ac:dyDescent="0.3">
      <c r="B38" s="37" t="s">
        <v>1001</v>
      </c>
    </row>
    <row r="39" spans="2:6" s="37" customFormat="1" x14ac:dyDescent="0.3">
      <c r="B39" s="37" t="s">
        <v>1002</v>
      </c>
    </row>
    <row r="40" spans="2:6" s="37" customFormat="1" x14ac:dyDescent="0.3">
      <c r="B40" s="37" t="s">
        <v>1003</v>
      </c>
    </row>
    <row r="41" spans="2:6" s="37" customFormat="1" x14ac:dyDescent="0.3">
      <c r="B41" s="37" t="s">
        <v>27</v>
      </c>
    </row>
    <row r="42" spans="2:6" s="37" customFormat="1" x14ac:dyDescent="0.3">
      <c r="B42" s="37" t="s">
        <v>317</v>
      </c>
    </row>
    <row r="43" spans="2:6" s="37" customFormat="1" ht="16.5" customHeight="1" x14ac:dyDescent="0.3"/>
    <row r="44" spans="2:6" s="37" customFormat="1" x14ac:dyDescent="0.3">
      <c r="B44" s="173" t="s">
        <v>14</v>
      </c>
      <c r="C44" s="173"/>
      <c r="D44" s="173"/>
      <c r="E44" s="173"/>
    </row>
    <row r="45" spans="2:6" s="37" customFormat="1" ht="33" x14ac:dyDescent="0.3">
      <c r="B45" s="84"/>
      <c r="C45" s="85" t="s">
        <v>0</v>
      </c>
      <c r="D45" s="85" t="s">
        <v>1</v>
      </c>
      <c r="E45" s="86" t="s">
        <v>2</v>
      </c>
    </row>
    <row r="46" spans="2:6" s="37" customFormat="1" x14ac:dyDescent="0.3">
      <c r="B46" s="87">
        <v>1</v>
      </c>
      <c r="C46" s="32" t="s">
        <v>3</v>
      </c>
      <c r="D46" s="98">
        <v>227.37</v>
      </c>
      <c r="E46" s="33">
        <v>11596.005999999999</v>
      </c>
    </row>
    <row r="47" spans="2:6" s="37" customFormat="1" x14ac:dyDescent="0.3">
      <c r="B47" s="87">
        <v>2</v>
      </c>
      <c r="C47" s="32" t="s">
        <v>4</v>
      </c>
      <c r="D47" s="98">
        <v>144.36000000000001</v>
      </c>
      <c r="E47" s="33">
        <v>7362.5619999999999</v>
      </c>
    </row>
    <row r="48" spans="2:6" s="90" customFormat="1" x14ac:dyDescent="0.3">
      <c r="B48" s="87">
        <v>3</v>
      </c>
      <c r="C48" s="32" t="s">
        <v>5</v>
      </c>
      <c r="D48" s="98">
        <v>161.13999999999999</v>
      </c>
      <c r="E48" s="33">
        <v>8218.1630000000005</v>
      </c>
      <c r="F48" s="37"/>
    </row>
    <row r="49" spans="2:6" s="37" customFormat="1" x14ac:dyDescent="0.3">
      <c r="B49" s="87">
        <v>4</v>
      </c>
      <c r="C49" s="31" t="s">
        <v>128</v>
      </c>
      <c r="D49" s="98">
        <f>+D51+D52+D50</f>
        <v>0.89999999999999991</v>
      </c>
      <c r="E49" s="33">
        <f>+E51+E52+E50</f>
        <v>46.1</v>
      </c>
    </row>
    <row r="50" spans="2:6" s="37" customFormat="1" ht="33" x14ac:dyDescent="0.3">
      <c r="B50" s="87" t="s">
        <v>8</v>
      </c>
      <c r="C50" s="32" t="s">
        <v>129</v>
      </c>
      <c r="D50" s="98">
        <v>0</v>
      </c>
      <c r="E50" s="33">
        <v>0</v>
      </c>
    </row>
    <row r="51" spans="2:6" s="37" customFormat="1" x14ac:dyDescent="0.3">
      <c r="B51" s="87" t="s">
        <v>9</v>
      </c>
      <c r="C51" s="32" t="s">
        <v>130</v>
      </c>
      <c r="D51" s="98">
        <v>0.41</v>
      </c>
      <c r="E51" s="33">
        <v>21.1</v>
      </c>
    </row>
    <row r="52" spans="2:6" s="37" customFormat="1" x14ac:dyDescent="0.3">
      <c r="B52" s="87" t="s">
        <v>10</v>
      </c>
      <c r="C52" s="32" t="s">
        <v>17</v>
      </c>
      <c r="D52" s="98">
        <v>0.49</v>
      </c>
      <c r="E52" s="33">
        <v>25</v>
      </c>
    </row>
    <row r="53" spans="2:6" s="37" customFormat="1" x14ac:dyDescent="0.3">
      <c r="B53" s="174"/>
      <c r="C53" s="35" t="s">
        <v>11</v>
      </c>
      <c r="D53" s="180" t="s">
        <v>12</v>
      </c>
      <c r="E53" s="180">
        <f>E46+E47+E48+E49</f>
        <v>27222.830999999998</v>
      </c>
      <c r="F53" s="83"/>
    </row>
    <row r="54" spans="2:6" x14ac:dyDescent="0.3">
      <c r="B54" s="175"/>
      <c r="C54" s="36" t="s">
        <v>13</v>
      </c>
      <c r="D54" s="181"/>
      <c r="E54" s="181"/>
      <c r="F54" s="37"/>
    </row>
    <row r="55" spans="2:6" s="37" customFormat="1" x14ac:dyDescent="0.3">
      <c r="B55" s="97"/>
      <c r="C55" s="97"/>
      <c r="D55" s="97"/>
      <c r="E55" s="97"/>
      <c r="F55" s="97"/>
    </row>
    <row r="56" spans="2:6" s="37" customFormat="1" x14ac:dyDescent="0.3">
      <c r="B56" s="37" t="s">
        <v>316</v>
      </c>
    </row>
    <row r="57" spans="2:6" s="37" customFormat="1" x14ac:dyDescent="0.3">
      <c r="B57" s="37" t="s">
        <v>996</v>
      </c>
    </row>
    <row r="58" spans="2:6" s="37" customFormat="1" x14ac:dyDescent="0.3">
      <c r="B58" s="37" t="s">
        <v>1004</v>
      </c>
    </row>
    <row r="59" spans="2:6" s="37" customFormat="1" x14ac:dyDescent="0.3">
      <c r="B59" s="37" t="s">
        <v>1005</v>
      </c>
    </row>
    <row r="60" spans="2:6" s="37" customFormat="1" x14ac:dyDescent="0.3">
      <c r="B60" s="37" t="s">
        <v>192</v>
      </c>
    </row>
    <row r="61" spans="2:6" s="37" customFormat="1" x14ac:dyDescent="0.3">
      <c r="B61" s="37" t="s">
        <v>1006</v>
      </c>
    </row>
    <row r="62" spans="2:6" s="37" customFormat="1" x14ac:dyDescent="0.3">
      <c r="B62" s="37" t="s">
        <v>26</v>
      </c>
    </row>
    <row r="63" spans="2:6" s="37" customFormat="1" x14ac:dyDescent="0.3">
      <c r="B63" s="37" t="s">
        <v>1007</v>
      </c>
    </row>
    <row r="64" spans="2:6" s="37" customFormat="1" ht="16.5" customHeight="1" x14ac:dyDescent="0.3"/>
    <row r="65" spans="2:6" s="37" customFormat="1" x14ac:dyDescent="0.3">
      <c r="B65" s="173" t="s">
        <v>14</v>
      </c>
      <c r="C65" s="173"/>
      <c r="D65" s="173"/>
      <c r="E65" s="173"/>
    </row>
    <row r="66" spans="2:6" s="37" customFormat="1" ht="33" x14ac:dyDescent="0.3">
      <c r="B66" s="84"/>
      <c r="C66" s="85" t="s">
        <v>0</v>
      </c>
      <c r="D66" s="85" t="s">
        <v>1</v>
      </c>
      <c r="E66" s="86" t="s">
        <v>2</v>
      </c>
    </row>
    <row r="67" spans="2:6" s="37" customFormat="1" x14ac:dyDescent="0.3">
      <c r="B67" s="87">
        <v>1</v>
      </c>
      <c r="C67" s="32" t="s">
        <v>3</v>
      </c>
      <c r="D67" s="122">
        <v>135.13</v>
      </c>
      <c r="E67" s="33">
        <v>3378.18</v>
      </c>
    </row>
    <row r="68" spans="2:6" s="37" customFormat="1" x14ac:dyDescent="0.3">
      <c r="B68" s="87">
        <v>2</v>
      </c>
      <c r="C68" s="32" t="s">
        <v>4</v>
      </c>
      <c r="D68" s="122">
        <v>122.31</v>
      </c>
      <c r="E68" s="33">
        <v>11008.31</v>
      </c>
    </row>
    <row r="69" spans="2:6" s="37" customFormat="1" x14ac:dyDescent="0.3">
      <c r="B69" s="87">
        <v>3</v>
      </c>
      <c r="C69" s="32" t="s">
        <v>5</v>
      </c>
      <c r="D69" s="122">
        <v>53</v>
      </c>
      <c r="E69" s="33">
        <v>4756.87</v>
      </c>
    </row>
    <row r="70" spans="2:6" s="37" customFormat="1" x14ac:dyDescent="0.3">
      <c r="B70" s="89">
        <v>4</v>
      </c>
      <c r="C70" s="31" t="s">
        <v>128</v>
      </c>
      <c r="D70" s="122">
        <f>SUM(D71:D73)</f>
        <v>91.449999999999989</v>
      </c>
      <c r="E70" s="34">
        <f>SUM(E71:E73)</f>
        <v>8230.99</v>
      </c>
      <c r="F70" s="90"/>
    </row>
    <row r="71" spans="2:6" s="37" customFormat="1" ht="33" x14ac:dyDescent="0.3">
      <c r="B71" s="87" t="s">
        <v>8</v>
      </c>
      <c r="C71" s="32" t="s">
        <v>129</v>
      </c>
      <c r="D71" s="122">
        <v>7.0000000000000007E-2</v>
      </c>
      <c r="E71" s="33">
        <v>6.1</v>
      </c>
    </row>
    <row r="72" spans="2:6" s="37" customFormat="1" x14ac:dyDescent="0.3">
      <c r="B72" s="87" t="s">
        <v>9</v>
      </c>
      <c r="C72" s="32" t="s">
        <v>130</v>
      </c>
      <c r="D72" s="33">
        <v>0</v>
      </c>
      <c r="E72" s="33">
        <v>0</v>
      </c>
    </row>
    <row r="73" spans="2:6" s="37" customFormat="1" x14ac:dyDescent="0.3">
      <c r="B73" s="87" t="s">
        <v>10</v>
      </c>
      <c r="C73" s="32" t="s">
        <v>17</v>
      </c>
      <c r="D73" s="122">
        <v>91.38</v>
      </c>
      <c r="E73" s="33">
        <v>8224.89</v>
      </c>
    </row>
    <row r="74" spans="2:6" s="37" customFormat="1" x14ac:dyDescent="0.3">
      <c r="B74" s="174"/>
      <c r="C74" s="35" t="s">
        <v>11</v>
      </c>
      <c r="D74" s="176" t="s">
        <v>12</v>
      </c>
      <c r="E74" s="178">
        <f>E67+E68+E69+E70</f>
        <v>27374.35</v>
      </c>
    </row>
    <row r="75" spans="2:6" x14ac:dyDescent="0.3">
      <c r="B75" s="175"/>
      <c r="C75" s="36" t="s">
        <v>13</v>
      </c>
      <c r="D75" s="177"/>
      <c r="E75" s="179"/>
      <c r="F75" s="37"/>
    </row>
    <row r="76" spans="2:6" s="37" customFormat="1" x14ac:dyDescent="0.3">
      <c r="B76" s="93"/>
      <c r="C76" s="94"/>
      <c r="D76" s="95"/>
      <c r="E76" s="96"/>
    </row>
    <row r="77" spans="2:6" s="37" customFormat="1" x14ac:dyDescent="0.3">
      <c r="B77" s="97"/>
      <c r="C77" s="97"/>
      <c r="D77" s="97"/>
      <c r="E77" s="97"/>
      <c r="F77" s="97"/>
    </row>
    <row r="78" spans="2:6" s="37" customFormat="1" x14ac:dyDescent="0.3">
      <c r="B78" s="97"/>
      <c r="C78" s="97"/>
      <c r="D78" s="97"/>
      <c r="E78" s="97"/>
      <c r="F78" s="97"/>
    </row>
    <row r="79" spans="2:6" s="37" customFormat="1" x14ac:dyDescent="0.3">
      <c r="B79" s="97"/>
      <c r="C79" s="97"/>
      <c r="D79" s="97"/>
      <c r="E79" s="97"/>
      <c r="F79" s="97"/>
    </row>
    <row r="80" spans="2:6" s="37" customFormat="1" x14ac:dyDescent="0.3">
      <c r="B80" s="97"/>
      <c r="C80" s="97"/>
      <c r="D80" s="97"/>
      <c r="E80" s="97"/>
      <c r="F80" s="97"/>
    </row>
    <row r="81" spans="2:6" s="37" customFormat="1" x14ac:dyDescent="0.3">
      <c r="B81" s="97"/>
      <c r="C81" s="97"/>
      <c r="D81" s="97"/>
      <c r="E81" s="97"/>
      <c r="F81" s="97"/>
    </row>
    <row r="82" spans="2:6" s="37" customFormat="1" x14ac:dyDescent="0.3">
      <c r="B82" s="97"/>
      <c r="C82" s="97"/>
      <c r="D82" s="97"/>
      <c r="E82" s="97"/>
      <c r="F82" s="97"/>
    </row>
    <row r="83" spans="2:6" s="37" customFormat="1" x14ac:dyDescent="0.3">
      <c r="B83" s="97"/>
      <c r="C83" s="97"/>
      <c r="D83" s="97"/>
      <c r="E83" s="97"/>
      <c r="F83" s="97"/>
    </row>
    <row r="84" spans="2:6" s="37" customFormat="1" x14ac:dyDescent="0.3">
      <c r="B84" s="97"/>
      <c r="C84" s="97"/>
      <c r="D84" s="97"/>
      <c r="E84" s="97"/>
      <c r="F84" s="97"/>
    </row>
    <row r="85" spans="2:6" s="37" customFormat="1" ht="16.5" customHeight="1" x14ac:dyDescent="0.3">
      <c r="B85" s="97"/>
      <c r="C85" s="97"/>
      <c r="D85" s="97"/>
      <c r="E85" s="97"/>
      <c r="F85" s="97"/>
    </row>
    <row r="86" spans="2:6" s="37" customFormat="1" x14ac:dyDescent="0.3">
      <c r="B86" s="97"/>
      <c r="C86" s="97"/>
      <c r="D86" s="97"/>
      <c r="E86" s="97"/>
      <c r="F86" s="97"/>
    </row>
    <row r="87" spans="2:6" s="37" customFormat="1" x14ac:dyDescent="0.3">
      <c r="B87" s="97"/>
      <c r="C87" s="97"/>
      <c r="D87" s="97"/>
      <c r="E87" s="97"/>
      <c r="F87" s="97"/>
    </row>
    <row r="88" spans="2:6" s="37" customFormat="1" x14ac:dyDescent="0.3">
      <c r="B88" s="97"/>
      <c r="C88" s="97"/>
      <c r="D88" s="97"/>
      <c r="E88" s="97"/>
      <c r="F88" s="97"/>
    </row>
    <row r="89" spans="2:6" s="37" customFormat="1" x14ac:dyDescent="0.3">
      <c r="B89" s="97"/>
      <c r="C89" s="97"/>
      <c r="D89" s="97"/>
      <c r="E89" s="97"/>
      <c r="F89" s="97"/>
    </row>
    <row r="90" spans="2:6" s="90" customFormat="1" x14ac:dyDescent="0.3">
      <c r="B90" s="97"/>
      <c r="C90" s="97"/>
      <c r="D90" s="97"/>
      <c r="E90" s="97"/>
      <c r="F90" s="97"/>
    </row>
    <row r="91" spans="2:6" s="37" customFormat="1" x14ac:dyDescent="0.3">
      <c r="B91" s="97"/>
      <c r="C91" s="97"/>
      <c r="D91" s="97"/>
      <c r="E91" s="97"/>
      <c r="F91" s="97"/>
    </row>
    <row r="92" spans="2:6" s="37" customFormat="1" x14ac:dyDescent="0.3">
      <c r="B92" s="97"/>
      <c r="C92" s="97"/>
      <c r="D92" s="97"/>
      <c r="E92" s="97"/>
      <c r="F92" s="97"/>
    </row>
    <row r="93" spans="2:6" s="37" customFormat="1" x14ac:dyDescent="0.3">
      <c r="B93" s="97"/>
      <c r="C93" s="97"/>
      <c r="D93" s="97"/>
      <c r="E93" s="97"/>
      <c r="F93" s="97"/>
    </row>
    <row r="94" spans="2:6" s="37" customFormat="1" x14ac:dyDescent="0.3">
      <c r="B94" s="97"/>
      <c r="C94" s="97"/>
      <c r="D94" s="97"/>
      <c r="E94" s="97"/>
      <c r="F94" s="97"/>
    </row>
    <row r="95" spans="2:6" s="37" customFormat="1" x14ac:dyDescent="0.3">
      <c r="B95" s="97"/>
      <c r="C95" s="97"/>
      <c r="D95" s="97"/>
      <c r="E95" s="97"/>
      <c r="F95" s="97"/>
    </row>
    <row r="96" spans="2:6" s="37" customFormat="1" x14ac:dyDescent="0.3">
      <c r="B96" s="97"/>
      <c r="C96" s="97"/>
      <c r="D96" s="97"/>
      <c r="E96" s="97"/>
      <c r="F96" s="97"/>
    </row>
  </sheetData>
  <mergeCells count="19">
    <mergeCell ref="B31:B32"/>
    <mergeCell ref="D31:D32"/>
    <mergeCell ref="E31:E32"/>
    <mergeCell ref="C2:D2"/>
    <mergeCell ref="C3:D3"/>
    <mergeCell ref="C5:D5"/>
    <mergeCell ref="C6:D6"/>
    <mergeCell ref="B22:E22"/>
    <mergeCell ref="C7:G7"/>
    <mergeCell ref="B10:E10"/>
    <mergeCell ref="B9:E9"/>
    <mergeCell ref="B65:E65"/>
    <mergeCell ref="B74:B75"/>
    <mergeCell ref="D74:D75"/>
    <mergeCell ref="E74:E75"/>
    <mergeCell ref="B44:E44"/>
    <mergeCell ref="B53:B54"/>
    <mergeCell ref="D53:D54"/>
    <mergeCell ref="E53:E54"/>
  </mergeCells>
  <pageMargins left="0.7" right="0.7" top="0.75" bottom="0.75" header="0.3" footer="0.3"/>
  <pageSetup scale="81" orientation="portrait" r:id="rId1"/>
  <rowBreaks count="2" manualBreakCount="2">
    <brk id="33" max="16383" man="1"/>
    <brk id="5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1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7" sqref="O7"/>
    </sheetView>
  </sheetViews>
  <sheetFormatPr defaultRowHeight="16.5" x14ac:dyDescent="0.3"/>
  <cols>
    <col min="1" max="1" width="23.85546875" style="37" customWidth="1"/>
    <col min="2" max="2" width="11.5703125" style="37" customWidth="1"/>
    <col min="3" max="3" width="17.140625" style="37" customWidth="1"/>
    <col min="4" max="4" width="12.28515625" style="37" customWidth="1"/>
    <col min="5" max="5" width="15.42578125" style="37" customWidth="1"/>
    <col min="6" max="6" width="16" style="37" customWidth="1"/>
    <col min="7" max="8" width="16.7109375" style="37" customWidth="1"/>
    <col min="9" max="9" width="19.5703125" style="37" customWidth="1"/>
    <col min="10" max="16" width="16.7109375" style="37" customWidth="1"/>
    <col min="17" max="16384" width="9.140625" style="37"/>
  </cols>
  <sheetData>
    <row r="1" spans="1:16" x14ac:dyDescent="0.3">
      <c r="A1" s="183" t="s">
        <v>20</v>
      </c>
      <c r="B1" s="183"/>
      <c r="C1" s="183"/>
      <c r="D1" s="183"/>
      <c r="E1" s="183"/>
      <c r="F1" s="183"/>
      <c r="G1" s="183"/>
      <c r="H1" s="183"/>
    </row>
    <row r="2" spans="1:16" x14ac:dyDescent="0.3">
      <c r="A2" s="182" t="s">
        <v>21</v>
      </c>
      <c r="B2" s="182"/>
      <c r="C2" s="182"/>
      <c r="D2" s="182"/>
      <c r="E2" s="182"/>
      <c r="F2" s="182"/>
      <c r="G2" s="182"/>
      <c r="H2" s="182"/>
    </row>
    <row r="3" spans="1:16" ht="17.25" thickBot="1" x14ac:dyDescent="0.35">
      <c r="A3" s="77"/>
      <c r="B3" s="77"/>
      <c r="C3" s="77"/>
      <c r="D3" s="77"/>
      <c r="E3" s="77"/>
      <c r="F3" s="77"/>
      <c r="G3" s="77"/>
      <c r="H3" s="77"/>
      <c r="P3" s="37" t="s">
        <v>14</v>
      </c>
    </row>
    <row r="4" spans="1:16" ht="75.75" customHeight="1" thickBot="1" x14ac:dyDescent="0.35">
      <c r="A4" s="100" t="s">
        <v>29</v>
      </c>
      <c r="B4" s="101" t="s">
        <v>30</v>
      </c>
      <c r="C4" s="101" t="s">
        <v>31</v>
      </c>
      <c r="D4" s="101" t="s">
        <v>32</v>
      </c>
      <c r="E4" s="101" t="s">
        <v>33</v>
      </c>
      <c r="F4" s="101" t="s">
        <v>34</v>
      </c>
      <c r="G4" s="101" t="s">
        <v>35</v>
      </c>
      <c r="H4" s="102" t="s">
        <v>36</v>
      </c>
      <c r="I4" s="101" t="s">
        <v>3</v>
      </c>
      <c r="J4" s="101" t="s">
        <v>4</v>
      </c>
      <c r="K4" s="101" t="s">
        <v>5</v>
      </c>
      <c r="L4" s="101" t="s">
        <v>131</v>
      </c>
      <c r="M4" s="103" t="s">
        <v>6</v>
      </c>
      <c r="N4" s="103" t="s">
        <v>7</v>
      </c>
      <c r="O4" s="103" t="s">
        <v>61</v>
      </c>
      <c r="P4" s="104" t="s">
        <v>11</v>
      </c>
    </row>
    <row r="5" spans="1:16" ht="66" x14ac:dyDescent="0.3">
      <c r="A5" s="105" t="s">
        <v>199</v>
      </c>
      <c r="B5" s="106" t="s">
        <v>335</v>
      </c>
      <c r="C5" s="107">
        <v>120</v>
      </c>
      <c r="D5" s="108">
        <v>162</v>
      </c>
      <c r="E5" s="108">
        <v>4</v>
      </c>
      <c r="F5" s="108">
        <v>3</v>
      </c>
      <c r="G5" s="108">
        <v>1</v>
      </c>
      <c r="H5" s="108">
        <v>104</v>
      </c>
      <c r="I5" s="109">
        <v>43999.54</v>
      </c>
      <c r="J5" s="109">
        <v>26674.7</v>
      </c>
      <c r="K5" s="109">
        <v>24293.200000000001</v>
      </c>
      <c r="L5" s="109">
        <f>SUM(M5:O5)</f>
        <v>1361.65</v>
      </c>
      <c r="M5" s="109">
        <v>0</v>
      </c>
      <c r="N5" s="109">
        <v>0</v>
      </c>
      <c r="O5" s="109">
        <f>485+796.65+80</f>
        <v>1361.65</v>
      </c>
      <c r="P5" s="110">
        <f>I5+J5+K5+L5</f>
        <v>96329.09</v>
      </c>
    </row>
    <row r="6" spans="1:16" ht="66" x14ac:dyDescent="0.3">
      <c r="A6" s="105" t="s">
        <v>200</v>
      </c>
      <c r="B6" s="106" t="s">
        <v>335</v>
      </c>
      <c r="C6" s="107">
        <v>22</v>
      </c>
      <c r="D6" s="108">
        <v>51</v>
      </c>
      <c r="E6" s="108">
        <v>3</v>
      </c>
      <c r="F6" s="111">
        <v>2</v>
      </c>
      <c r="G6" s="108">
        <v>1</v>
      </c>
      <c r="H6" s="108">
        <v>34</v>
      </c>
      <c r="I6" s="109">
        <v>11596.005999999999</v>
      </c>
      <c r="J6" s="109">
        <v>7362.5619999999999</v>
      </c>
      <c r="K6" s="109">
        <v>8218.1630000000005</v>
      </c>
      <c r="L6" s="109">
        <f>SUM(M6:O6)</f>
        <v>46.1</v>
      </c>
      <c r="M6" s="109">
        <v>0</v>
      </c>
      <c r="N6" s="109">
        <v>21.1</v>
      </c>
      <c r="O6" s="109">
        <v>25</v>
      </c>
      <c r="P6" s="110">
        <f>I6+J6+K6+L6</f>
        <v>27222.830999999998</v>
      </c>
    </row>
    <row r="7" spans="1:16" ht="66.75" thickBot="1" x14ac:dyDescent="0.35">
      <c r="A7" s="105" t="s">
        <v>201</v>
      </c>
      <c r="B7" s="106" t="s">
        <v>335</v>
      </c>
      <c r="C7" s="107">
        <v>13</v>
      </c>
      <c r="D7" s="108">
        <v>90</v>
      </c>
      <c r="E7" s="108">
        <v>7</v>
      </c>
      <c r="F7" s="111">
        <v>10</v>
      </c>
      <c r="G7" s="108">
        <v>0</v>
      </c>
      <c r="H7" s="108">
        <v>39</v>
      </c>
      <c r="I7" s="109">
        <v>3378.18</v>
      </c>
      <c r="J7" s="109">
        <v>11008.31</v>
      </c>
      <c r="K7" s="109">
        <v>4756.87</v>
      </c>
      <c r="L7" s="109">
        <f>SUM(M7:O7)</f>
        <v>8230.99</v>
      </c>
      <c r="M7" s="109">
        <v>6.1</v>
      </c>
      <c r="N7" s="109">
        <v>0</v>
      </c>
      <c r="O7" s="109">
        <v>8224.89</v>
      </c>
      <c r="P7" s="110">
        <f>I7+J7+K7+L7</f>
        <v>27374.35</v>
      </c>
    </row>
    <row r="8" spans="1:16" s="41" customFormat="1" ht="17.25" thickBot="1" x14ac:dyDescent="0.35">
      <c r="A8" s="184" t="s">
        <v>11</v>
      </c>
      <c r="B8" s="185"/>
      <c r="C8" s="38">
        <f>SUM(C5:C7)</f>
        <v>155</v>
      </c>
      <c r="D8" s="38">
        <f>SUM(D5:D7)</f>
        <v>303</v>
      </c>
      <c r="E8" s="38">
        <f>SUM(E5:E7)/3</f>
        <v>4.666666666666667</v>
      </c>
      <c r="F8" s="38">
        <f>SUM(F5:F7)/3</f>
        <v>5</v>
      </c>
      <c r="G8" s="39">
        <f t="shared" ref="G8:P8" si="0">SUM(G5:G7)</f>
        <v>2</v>
      </c>
      <c r="H8" s="39">
        <f t="shared" si="0"/>
        <v>177</v>
      </c>
      <c r="I8" s="40">
        <f t="shared" si="0"/>
        <v>58973.726000000002</v>
      </c>
      <c r="J8" s="40">
        <f t="shared" si="0"/>
        <v>45045.572</v>
      </c>
      <c r="K8" s="40">
        <f t="shared" si="0"/>
        <v>37268.233</v>
      </c>
      <c r="L8" s="40">
        <f t="shared" si="0"/>
        <v>9638.74</v>
      </c>
      <c r="M8" s="40">
        <f t="shared" si="0"/>
        <v>6.1</v>
      </c>
      <c r="N8" s="40">
        <f t="shared" si="0"/>
        <v>21.1</v>
      </c>
      <c r="O8" s="40">
        <f t="shared" si="0"/>
        <v>9611.5399999999991</v>
      </c>
      <c r="P8" s="40">
        <f t="shared" si="0"/>
        <v>150926.27100000001</v>
      </c>
    </row>
    <row r="9" spans="1:16" x14ac:dyDescent="0.3">
      <c r="P9" s="112"/>
    </row>
    <row r="10" spans="1:16" x14ac:dyDescent="0.3">
      <c r="P10" s="113"/>
    </row>
    <row r="11" spans="1:16" x14ac:dyDescent="0.3">
      <c r="P11" s="114"/>
    </row>
  </sheetData>
  <mergeCells count="3">
    <mergeCell ref="A1:H1"/>
    <mergeCell ref="A2:H2"/>
    <mergeCell ref="A8:B8"/>
  </mergeCells>
  <pageMargins left="0.27" right="0.27" top="0.75" bottom="0.75" header="0.3" footer="0.3"/>
  <pageSetup scale="4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Sheet2</vt:lpstr>
      <vt:lpstr>Pivot Table</vt:lpstr>
      <vt:lpstr>Վարչապետի որոշում N 326-Ն</vt:lpstr>
      <vt:lpstr>Վարչապետի որոշում N 326-Ն-</vt:lpstr>
      <vt:lpstr>Վարչ. որոշում N 326-Ն-Ամփոփ</vt:lpstr>
      <vt:lpstr>'Pivot Table'!Print_Area</vt:lpstr>
      <vt:lpstr>'Վարչապետի որոշում N 326-Ն-'!Print_Area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Haykanush Mkrtchyan</dc:creator>
  <cp:keywords>https://mul2-minfin.gov.am/tasks/1031967/oneclick?token=b5762eb4e876e4df7f618f666de2c582</cp:keywords>
  <cp:lastModifiedBy>Mariam Meymaryan</cp:lastModifiedBy>
  <cp:lastPrinted>2025-07-14T11:23:05Z</cp:lastPrinted>
  <dcterms:created xsi:type="dcterms:W3CDTF">2015-06-05T18:19:34Z</dcterms:created>
  <dcterms:modified xsi:type="dcterms:W3CDTF">2025-07-14T11:45:55Z</dcterms:modified>
</cp:coreProperties>
</file>